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firstSheet="1" activeTab="1"/>
  </bookViews>
  <sheets>
    <sheet name="calcolo" sheetId="1" state="hidden" r:id="rId1"/>
    <sheet name="dettaglio impiego" sheetId="2" r:id="rId2"/>
    <sheet name="allegato CCII" sheetId="3" state="hidden" r:id="rId3"/>
    <sheet name="% aree" sheetId="4" state="hidden" r:id="rId4"/>
    <sheet name="compensi CS" sheetId="5" state="hidden" r:id="rId5"/>
    <sheet name="impiego avanzo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7" authorId="0">
      <text>
        <r>
          <rPr>
            <b/>
            <sz val="8"/>
            <color indexed="8"/>
            <rFont val="Tahoma"/>
            <family val="2"/>
          </rPr>
          <t>Vedi compensi CS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8"/>
            <color indexed="8"/>
            <rFont val="Tahoma"/>
            <family val="2"/>
          </rPr>
          <t>Ciclostile</t>
        </r>
      </text>
    </comment>
    <comment ref="G4" authorId="0">
      <text>
        <r>
          <rPr>
            <b/>
            <sz val="8"/>
            <color indexed="8"/>
            <rFont val="Tahoma"/>
            <family val="2"/>
          </rPr>
          <t>Apertura e chiusura</t>
        </r>
      </text>
    </comment>
    <comment ref="H4" authorId="0">
      <text>
        <r>
          <rPr>
            <b/>
            <sz val="8"/>
            <color indexed="8"/>
            <rFont val="Tahoma"/>
            <family val="2"/>
          </rPr>
          <t>Posta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Fotocopie, collaborazione mensa, ...</t>
        </r>
      </text>
    </comment>
  </commentList>
</comments>
</file>

<file path=xl/sharedStrings.xml><?xml version="1.0" encoding="utf-8"?>
<sst xmlns="http://schemas.openxmlformats.org/spreadsheetml/2006/main" count="347" uniqueCount="190">
  <si>
    <t>N° docenti</t>
  </si>
  <si>
    <t>N° ATA</t>
  </si>
  <si>
    <t>N° sedi</t>
  </si>
  <si>
    <t>Per unità</t>
  </si>
  <si>
    <t>Per sede</t>
  </si>
  <si>
    <t>Personale</t>
  </si>
  <si>
    <t>Sedi</t>
  </si>
  <si>
    <t>Lordo dipend.</t>
  </si>
  <si>
    <t>Totale</t>
  </si>
  <si>
    <t>Fondo comune</t>
  </si>
  <si>
    <t>ore</t>
  </si>
  <si>
    <t>DSGA (q. f. indennità)</t>
  </si>
  <si>
    <t>DSGA (q. v. indennità)</t>
  </si>
  <si>
    <t>ATA</t>
  </si>
  <si>
    <t>Docenti</t>
  </si>
  <si>
    <t>Disponibilità</t>
  </si>
  <si>
    <t>Maggior carico</t>
  </si>
  <si>
    <t>Supporto uff.</t>
  </si>
  <si>
    <t>Antincendio</t>
  </si>
  <si>
    <t>Cancello</t>
  </si>
  <si>
    <t>Servizio est.</t>
  </si>
  <si>
    <t>supporto doc.</t>
  </si>
  <si>
    <t>Primaria Bosisio</t>
  </si>
  <si>
    <t>Secondaria Bosisio</t>
  </si>
  <si>
    <t>Infanzia Garbagnate</t>
  </si>
  <si>
    <t>LNF</t>
  </si>
  <si>
    <t>Lordo stato</t>
  </si>
  <si>
    <t>Lordo dipen</t>
  </si>
  <si>
    <t>POF</t>
  </si>
  <si>
    <t>Valutazione</t>
  </si>
  <si>
    <t>Salute</t>
  </si>
  <si>
    <t>Disabili</t>
  </si>
  <si>
    <t>Incarichi specifici</t>
  </si>
  <si>
    <t>Totale fondo istituto</t>
  </si>
  <si>
    <t>Quota fondo istituto docenti</t>
  </si>
  <si>
    <t>Quota fondo istituto ata</t>
  </si>
  <si>
    <t>Funzione/attività</t>
  </si>
  <si>
    <t>Compenso forfetario</t>
  </si>
  <si>
    <t>N° unità/quote forfetarie</t>
  </si>
  <si>
    <t>Compenso orario</t>
  </si>
  <si>
    <t>N° ore</t>
  </si>
  <si>
    <t>Sì</t>
  </si>
  <si>
    <t>In proporzione al servizio</t>
  </si>
  <si>
    <t>Intensificazione del lavoro  AA (sostituzione colleghi assenti)</t>
  </si>
  <si>
    <t>Lavoro straordinario AA</t>
  </si>
  <si>
    <t>No</t>
  </si>
  <si>
    <t>N° ore         pro-capite</t>
  </si>
  <si>
    <t>Coordinatori Consigli di Classe</t>
  </si>
  <si>
    <t>Predisposizione quadro orario sec. Bos.</t>
  </si>
  <si>
    <t>Responsabili acquisti</t>
  </si>
  <si>
    <t>Referente Dislessia</t>
  </si>
  <si>
    <t>Recupero scuola secondaria</t>
  </si>
  <si>
    <t>Commissione Sicurezza</t>
  </si>
  <si>
    <t>Commissione H</t>
  </si>
  <si>
    <t>Commissione Scuole infanzia in rete</t>
  </si>
  <si>
    <t>Commissione Continuità</t>
  </si>
  <si>
    <t>Commissione Informatica</t>
  </si>
  <si>
    <t>Eventuali altre commissioni</t>
  </si>
  <si>
    <t>Visite guidate e viaggi d'istruzione</t>
  </si>
  <si>
    <t>Fino a 70 ore con disponibilità risorse</t>
  </si>
  <si>
    <t>Totale impegnato</t>
  </si>
  <si>
    <t>Sale</t>
  </si>
  <si>
    <t>Pulizia esterno</t>
  </si>
  <si>
    <t>N° incarichi</t>
  </si>
  <si>
    <t>Incarico</t>
  </si>
  <si>
    <t>Integrazione CS</t>
  </si>
  <si>
    <t>Integrazione AA</t>
  </si>
  <si>
    <t>Integrazione incarichi specifici</t>
  </si>
  <si>
    <t>Tutor neo assunti</t>
  </si>
  <si>
    <t>Referente Sicurezza istituto</t>
  </si>
  <si>
    <t>Lavoro straordinario CS</t>
  </si>
  <si>
    <t>Gestione sito</t>
  </si>
  <si>
    <t>Coordinatore commissione Informatica</t>
  </si>
  <si>
    <t>(fondo comune + docenti + ata)</t>
  </si>
  <si>
    <t>Assistenti ammnistrativi</t>
  </si>
  <si>
    <t>Collaboratori scolastici</t>
  </si>
  <si>
    <t>Assistente amministrativo sostituto DSGA</t>
  </si>
  <si>
    <t>Integrazione sostituto DSGA</t>
  </si>
  <si>
    <t>Collaborazione CS realizzazione POF</t>
  </si>
  <si>
    <t>Funzioni strumentale al POF</t>
  </si>
  <si>
    <t>1° Collaboratore-vicario</t>
  </si>
  <si>
    <t>2° Collaboratore</t>
  </si>
  <si>
    <t>Totale da ripartire (fondo 11/12-fondo comune)</t>
  </si>
  <si>
    <t>Referenti di plesso</t>
  </si>
  <si>
    <t>Referente Orientamento</t>
  </si>
  <si>
    <t>Prove INVALSI</t>
  </si>
  <si>
    <t>Coordinatore commissione Continuità</t>
  </si>
  <si>
    <t>GLH d'Istituto</t>
  </si>
  <si>
    <t>Intensificazione del lavoro</t>
  </si>
  <si>
    <t>Collaborazione realizzazione POF</t>
  </si>
  <si>
    <t>Lavoro straordinario</t>
  </si>
  <si>
    <t>Fondo 2012</t>
  </si>
  <si>
    <t>Area dell'organizzazione dei servizi</t>
  </si>
  <si>
    <t>Area delle attività didattiche e di progetto</t>
  </si>
  <si>
    <t>Area dell'organizzazione della didattica</t>
  </si>
  <si>
    <t>Tutoraggio neo assunti</t>
  </si>
  <si>
    <t>Progetti di ampliamento dell'offerta formativa</t>
  </si>
  <si>
    <t>Formazione/aggiornamento</t>
  </si>
  <si>
    <t>Predisposizione quadri orario</t>
  </si>
  <si>
    <t>Coordinamennto commissioni</t>
  </si>
  <si>
    <t>Documentazione riunioni Collegio Docenti</t>
  </si>
  <si>
    <t>Referenti d'area</t>
  </si>
  <si>
    <t>Membri Comitato di valutazione</t>
  </si>
  <si>
    <t>Membri commissione</t>
  </si>
  <si>
    <t>Incontri specialisti H</t>
  </si>
  <si>
    <t>Incontri specialisti H (max. 4 ore)</t>
  </si>
  <si>
    <t>IMPIEGO AVANZO FONDO ISTITUTO</t>
  </si>
  <si>
    <t>Avanzo</t>
  </si>
  <si>
    <t>Correzione prove SNV</t>
  </si>
  <si>
    <t>Autoaggiornamento</t>
  </si>
  <si>
    <t>Commissione Curricolo</t>
  </si>
  <si>
    <t>Commissione Disagio</t>
  </si>
  <si>
    <t>Commissione Autonalisi/Autovalutazione d'Istituto</t>
  </si>
  <si>
    <t>Collaboratori DS</t>
  </si>
  <si>
    <t>Direttore SGA</t>
  </si>
  <si>
    <t>CALCOLO FONDO ISTITUTO 2012/2013</t>
  </si>
  <si>
    <t>A. S. 12/13</t>
  </si>
  <si>
    <t>Nominativo</t>
  </si>
  <si>
    <t>FIS 2013</t>
  </si>
  <si>
    <t>Avanzo 2012</t>
  </si>
  <si>
    <t>Turrini</t>
  </si>
  <si>
    <t>Biffi</t>
  </si>
  <si>
    <t>lordo dip</t>
  </si>
  <si>
    <t>Progetti Garbagnate Rota</t>
  </si>
  <si>
    <t>Progetti Primaria N.F.</t>
  </si>
  <si>
    <t>Progetti Secondaria N.F.</t>
  </si>
  <si>
    <t>Paolo Mauri</t>
  </si>
  <si>
    <t>si</t>
  </si>
  <si>
    <t>no</t>
  </si>
  <si>
    <t xml:space="preserve">Coordinatore Secondaria II Pad. N.F. </t>
  </si>
  <si>
    <t xml:space="preserve">Coordinatore Secondaria III Pad. N.F. </t>
  </si>
  <si>
    <t xml:space="preserve">Coordinatore plesso Calvino </t>
  </si>
  <si>
    <t>Gerosa</t>
  </si>
  <si>
    <t xml:space="preserve">Coordinatore di plesso infanzia </t>
  </si>
  <si>
    <t>Monica Mauri</t>
  </si>
  <si>
    <t xml:space="preserve">Coordinatore plesso K.W. </t>
  </si>
  <si>
    <t xml:space="preserve">Coordinatore Primaria III </t>
  </si>
  <si>
    <t>D'Angelo</t>
  </si>
  <si>
    <t>Bregaglio</t>
  </si>
  <si>
    <t xml:space="preserve">Coordinatoria Primaria V </t>
  </si>
  <si>
    <t xml:space="preserve">Coordinatore Infanzia N.F. </t>
  </si>
  <si>
    <t>Rigamonti</t>
  </si>
  <si>
    <t>Livio</t>
  </si>
  <si>
    <t>A. Turrini</t>
  </si>
  <si>
    <t>Referente Sicurezza plesso K.W.</t>
  </si>
  <si>
    <t>Referente Sicurezza plesso Calvino</t>
  </si>
  <si>
    <t>Referente Sicurezza plesso Garbagnate</t>
  </si>
  <si>
    <t>Bonalumi</t>
  </si>
  <si>
    <t xml:space="preserve">Riva, Appiani, </t>
  </si>
  <si>
    <t>Castelnuovo</t>
  </si>
  <si>
    <t>RLS Bregaglio</t>
  </si>
  <si>
    <t xml:space="preserve">Commissione Profilo Salute </t>
  </si>
  <si>
    <t>De Silvestro, Losa</t>
  </si>
  <si>
    <t>Referente labotatori informatica</t>
  </si>
  <si>
    <t>Progetti infanzia N.F.</t>
  </si>
  <si>
    <t>Formazione pedagogia immaginale</t>
  </si>
  <si>
    <t xml:space="preserve">Formazione DSA </t>
  </si>
  <si>
    <t>Formazione web-grafica e WIKI</t>
  </si>
  <si>
    <t>Commissione biblioteca</t>
  </si>
  <si>
    <t xml:space="preserve">Biffi, primaria </t>
  </si>
  <si>
    <t>Referenti aule laboratori Calvino</t>
  </si>
  <si>
    <t>Visite guidate e viaggi d'istruzione inf. 2h</t>
  </si>
  <si>
    <t>Visite guidate e viaggi d'istruzione sup. 2h</t>
  </si>
  <si>
    <t>Progetti K.W.</t>
  </si>
  <si>
    <t>Insegnamento aggiuntivo K.W.</t>
  </si>
  <si>
    <t>Riva Sara</t>
  </si>
  <si>
    <t xml:space="preserve">Progetti Calvino </t>
  </si>
  <si>
    <t>aggiornamento Nostra Famiglia</t>
  </si>
  <si>
    <t xml:space="preserve">aggiornamento infanzia primaria secondaria </t>
  </si>
  <si>
    <t>budget supplenze</t>
  </si>
  <si>
    <t>insegnamento/form: opera domani corso Wiki</t>
  </si>
  <si>
    <t>Insegnamento/formazione  pedagogia imm</t>
  </si>
  <si>
    <t>Tanaglia P.</t>
  </si>
  <si>
    <t>Appiani P.</t>
  </si>
  <si>
    <t>Riva Federica</t>
  </si>
  <si>
    <t>Gerosa M.</t>
  </si>
  <si>
    <t>Mauri P.</t>
  </si>
  <si>
    <t xml:space="preserve">Lavelli Nadia </t>
  </si>
  <si>
    <t>Avanzo 11/12</t>
  </si>
  <si>
    <t>ore aggiuntive nuoto</t>
  </si>
  <si>
    <t>Cattaneo Serena</t>
  </si>
  <si>
    <t>Mauri Monica</t>
  </si>
  <si>
    <t>ore aggiuntive mensa calvino 4</t>
  </si>
  <si>
    <t>ore aggiuntive mensa Wojtyla</t>
  </si>
  <si>
    <t xml:space="preserve">Orsatti Nicoletta  </t>
  </si>
  <si>
    <t>Maria Lucia Ripamonti</t>
  </si>
  <si>
    <t>Predisposizione quadro orario sec. N.F</t>
  </si>
  <si>
    <t xml:space="preserve">Laura Sala </t>
  </si>
  <si>
    <t>Predisposizione quadro orario sec. N.F2</t>
  </si>
  <si>
    <t>definire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</si>
</sst>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left"/>
    </xf>
    <xf numFmtId="0" fontId="1" fillId="0" borderId="0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2" xfId="0" applyNumberForma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0" fillId="0" borderId="23" xfId="0" applyNumberFormat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2" fontId="0" fillId="0" borderId="23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2" fontId="7" fillId="0" borderId="23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0" fillId="0" borderId="22" xfId="0" applyNumberFormat="1" applyFill="1" applyBorder="1" applyAlignment="1">
      <alignment horizontal="center" vertical="center"/>
    </xf>
    <xf numFmtId="0" fontId="0" fillId="0" borderId="22" xfId="0" applyNumberFormat="1" applyBorder="1" applyAlignment="1" quotePrefix="1">
      <alignment horizontal="center" vertical="center"/>
    </xf>
    <xf numFmtId="4" fontId="0" fillId="0" borderId="0" xfId="0" applyNumberFormat="1" applyFont="1" applyBorder="1" applyAlignment="1">
      <alignment/>
    </xf>
    <xf numFmtId="4" fontId="8" fillId="0" borderId="24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2" fillId="0" borderId="25" xfId="0" applyFont="1" applyBorder="1" applyAlignment="1">
      <alignment horizontal="right"/>
    </xf>
    <xf numFmtId="4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4" fontId="0" fillId="0" borderId="26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4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10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9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0" xfId="0" applyNumberFormat="1" applyFont="1" applyAlignment="1">
      <alignment horizontal="center"/>
    </xf>
    <xf numFmtId="4" fontId="7" fillId="0" borderId="22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26" xfId="0" applyFont="1" applyBorder="1" applyAlignment="1">
      <alignment vertical="center"/>
    </xf>
    <xf numFmtId="4" fontId="0" fillId="0" borderId="26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3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44" fontId="0" fillId="0" borderId="0" xfId="59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4" fontId="49" fillId="0" borderId="32" xfId="0" applyNumberFormat="1" applyFont="1" applyBorder="1" applyAlignment="1">
      <alignment horizontal="center" vertical="center"/>
    </xf>
    <xf numFmtId="4" fontId="49" fillId="0" borderId="33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right" vertical="center"/>
    </xf>
    <xf numFmtId="0" fontId="50" fillId="0" borderId="22" xfId="0" applyFont="1" applyBorder="1" applyAlignment="1">
      <alignment vertical="center" wrapText="1"/>
    </xf>
    <xf numFmtId="0" fontId="49" fillId="0" borderId="0" xfId="0" applyFont="1" applyAlignment="1">
      <alignment/>
    </xf>
    <xf numFmtId="4" fontId="49" fillId="0" borderId="22" xfId="0" applyNumberFormat="1" applyFont="1" applyFill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2" fontId="49" fillId="0" borderId="23" xfId="0" applyNumberFormat="1" applyFont="1" applyBorder="1" applyAlignment="1">
      <alignment vertical="center"/>
    </xf>
    <xf numFmtId="3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49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4" fontId="0" fillId="0" borderId="22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1.8515625" style="0" customWidth="1"/>
    <col min="2" max="2" width="15.57421875" style="0" customWidth="1"/>
    <col min="3" max="3" width="15.140625" style="0" customWidth="1"/>
    <col min="4" max="4" width="11.7109375" style="0" customWidth="1"/>
    <col min="5" max="5" width="12.00390625" style="0" customWidth="1"/>
    <col min="6" max="6" width="11.421875" style="1" customWidth="1"/>
    <col min="7" max="7" width="14.28125" style="0" customWidth="1"/>
    <col min="8" max="8" width="7.421875" style="0" customWidth="1"/>
    <col min="9" max="9" width="7.28125" style="0" customWidth="1"/>
    <col min="10" max="10" width="8.00390625" style="0" customWidth="1"/>
    <col min="11" max="11" width="10.140625" style="0" customWidth="1"/>
  </cols>
  <sheetData>
    <row r="1" spans="1:9" ht="12.75">
      <c r="A1" s="175" t="s">
        <v>115</v>
      </c>
      <c r="B1" s="175"/>
      <c r="C1" s="175"/>
      <c r="D1" s="175"/>
      <c r="E1" s="175"/>
      <c r="F1" s="175"/>
      <c r="G1" s="175"/>
      <c r="H1" s="175"/>
      <c r="I1" s="73"/>
    </row>
    <row r="2" spans="1:9" ht="12.75">
      <c r="A2" s="175"/>
      <c r="B2" s="175"/>
      <c r="C2" s="175"/>
      <c r="D2" s="175"/>
      <c r="E2" s="175"/>
      <c r="F2" s="175"/>
      <c r="G2" s="175"/>
      <c r="H2" s="175"/>
      <c r="I2" s="73"/>
    </row>
    <row r="4" spans="3:5" ht="12.75">
      <c r="C4" s="2" t="s">
        <v>0</v>
      </c>
      <c r="D4" s="2" t="s">
        <v>1</v>
      </c>
      <c r="E4" s="2" t="s">
        <v>2</v>
      </c>
    </row>
    <row r="5" spans="3:5" ht="12.75">
      <c r="C5" s="2">
        <v>115</v>
      </c>
      <c r="D5" s="2">
        <v>16</v>
      </c>
      <c r="E5" s="2">
        <v>6</v>
      </c>
    </row>
    <row r="6" spans="3:5" ht="12.75">
      <c r="C6" s="2"/>
      <c r="E6" s="2"/>
    </row>
    <row r="7" spans="3:10" ht="12.75">
      <c r="C7" s="2" t="s">
        <v>3</v>
      </c>
      <c r="D7" s="2" t="s">
        <v>4</v>
      </c>
      <c r="J7" s="2"/>
    </row>
    <row r="8" spans="3:10" ht="12.75">
      <c r="C8" s="3">
        <v>802</v>
      </c>
      <c r="D8" s="3">
        <v>4056</v>
      </c>
      <c r="I8" s="2"/>
      <c r="J8" s="4"/>
    </row>
    <row r="9" spans="9:12" ht="12.75">
      <c r="I9" s="5"/>
      <c r="J9" s="5"/>
      <c r="L9" s="5"/>
    </row>
    <row r="10" spans="7:15" ht="12.75">
      <c r="G10" s="5"/>
      <c r="O10" s="6"/>
    </row>
    <row r="11" ht="12.75">
      <c r="G11" s="3"/>
    </row>
    <row r="12" spans="3:10" ht="12.75">
      <c r="C12" s="2" t="s">
        <v>5</v>
      </c>
      <c r="D12" s="2" t="s">
        <v>6</v>
      </c>
      <c r="E12" s="3" t="s">
        <v>91</v>
      </c>
      <c r="F12" s="2" t="s">
        <v>7</v>
      </c>
      <c r="H12" s="86"/>
      <c r="I12" s="86"/>
      <c r="J12" s="9"/>
    </row>
    <row r="13" spans="3:10" ht="12.75">
      <c r="C13" s="3"/>
      <c r="D13" s="3" t="s">
        <v>118</v>
      </c>
      <c r="E13" s="3">
        <v>74534</v>
      </c>
      <c r="F13" s="87">
        <f>E13*100/132.7</f>
        <v>56167.294649585536</v>
      </c>
      <c r="G13" s="3"/>
      <c r="H13" s="71"/>
      <c r="I13" s="7"/>
      <c r="J13" s="7"/>
    </row>
    <row r="14" spans="3:10" ht="12.75">
      <c r="C14" s="5"/>
      <c r="D14" s="8" t="s">
        <v>119</v>
      </c>
      <c r="E14" s="3">
        <v>62433.26</v>
      </c>
      <c r="F14" s="87">
        <f>E14*100/132.7</f>
        <v>47048.425018839494</v>
      </c>
      <c r="G14" s="3"/>
      <c r="H14" s="71"/>
      <c r="I14" s="9"/>
      <c r="J14" s="9"/>
    </row>
    <row r="15" spans="3:10" ht="12.75">
      <c r="C15" s="5"/>
      <c r="D15" s="8" t="s">
        <v>8</v>
      </c>
      <c r="E15" s="3"/>
      <c r="F15" s="144">
        <f>SUM(F13:F14)</f>
        <v>103215.71966842504</v>
      </c>
      <c r="G15" s="3"/>
      <c r="H15" s="71"/>
      <c r="I15" s="9"/>
      <c r="J15" s="9"/>
    </row>
    <row r="16" spans="5:9" ht="12.75">
      <c r="E16" s="1"/>
      <c r="F16" s="8"/>
      <c r="G16" s="3"/>
      <c r="H16" s="7"/>
      <c r="I16" s="9"/>
    </row>
    <row r="17" spans="1:9" ht="12.75">
      <c r="A17" s="10" t="s">
        <v>9</v>
      </c>
      <c r="B17" s="10"/>
      <c r="C17" s="11"/>
      <c r="D17" s="11"/>
      <c r="E17" s="11"/>
      <c r="G17" s="3"/>
      <c r="H17" s="12"/>
      <c r="I17" s="5"/>
    </row>
    <row r="18" spans="1:8" ht="12.75">
      <c r="A18" s="2"/>
      <c r="B18" s="2"/>
      <c r="C18" s="2"/>
      <c r="D18" s="142" t="s">
        <v>122</v>
      </c>
      <c r="E18" s="2"/>
      <c r="G18" s="3"/>
      <c r="H18" s="12"/>
    </row>
    <row r="19" spans="1:8" ht="12.75">
      <c r="A19" t="s">
        <v>80</v>
      </c>
      <c r="B19" t="s">
        <v>120</v>
      </c>
      <c r="D19" s="5">
        <f>E19*17.5</f>
        <v>2975</v>
      </c>
      <c r="E19">
        <v>170</v>
      </c>
      <c r="F19" s="13" t="s">
        <v>10</v>
      </c>
      <c r="G19" s="3"/>
      <c r="H19" s="12"/>
    </row>
    <row r="20" spans="1:8" ht="12.75">
      <c r="A20" t="s">
        <v>81</v>
      </c>
      <c r="B20" t="s">
        <v>121</v>
      </c>
      <c r="D20" s="5">
        <f>E20*17.5</f>
        <v>875</v>
      </c>
      <c r="E20">
        <v>50</v>
      </c>
      <c r="F20" s="13" t="s">
        <v>10</v>
      </c>
      <c r="G20" s="3"/>
      <c r="H20" s="12"/>
    </row>
    <row r="21" spans="1:8" ht="12.75">
      <c r="A21" s="133" t="s">
        <v>11</v>
      </c>
      <c r="B21" s="133"/>
      <c r="C21" s="133"/>
      <c r="D21" s="134">
        <v>4530</v>
      </c>
      <c r="E21" s="87"/>
      <c r="F21" s="13"/>
      <c r="G21" s="3"/>
      <c r="H21" s="12"/>
    </row>
    <row r="22" spans="1:8" ht="12.75">
      <c r="A22" s="133" t="s">
        <v>12</v>
      </c>
      <c r="B22" s="133"/>
      <c r="C22" s="133"/>
      <c r="D22" s="134">
        <v>377.5</v>
      </c>
      <c r="E22" s="87"/>
      <c r="F22" s="140"/>
      <c r="G22" s="3"/>
      <c r="H22" s="12"/>
    </row>
    <row r="23" spans="3:7" ht="12.75">
      <c r="C23" s="1" t="s">
        <v>8</v>
      </c>
      <c r="D23" s="5">
        <f>SUM(D19:D22)</f>
        <v>8757.5</v>
      </c>
      <c r="G23" s="3"/>
    </row>
    <row r="24" ht="12.75">
      <c r="J24" s="5"/>
    </row>
    <row r="25" spans="10:11" ht="12.75">
      <c r="J25" s="5"/>
      <c r="K25" s="2"/>
    </row>
    <row r="26" spans="1:6" ht="12.75">
      <c r="A26" t="s">
        <v>82</v>
      </c>
      <c r="F26" s="143">
        <f>F15-D23</f>
        <v>94458.21966842504</v>
      </c>
    </row>
    <row r="27" spans="9:10" ht="12.75">
      <c r="I27" s="5"/>
      <c r="J27" s="5"/>
    </row>
    <row r="28" spans="3:10" ht="12.75">
      <c r="C28" s="1" t="s">
        <v>13</v>
      </c>
      <c r="D28" s="15">
        <f>F26/100*15</f>
        <v>14168.732950263755</v>
      </c>
      <c r="E28" s="1" t="s">
        <v>14</v>
      </c>
      <c r="F28" s="15">
        <f>F26-D28</f>
        <v>80289.48671816128</v>
      </c>
      <c r="J28" s="5"/>
    </row>
    <row r="29" ht="12.75">
      <c r="J29" s="5"/>
    </row>
    <row r="30" ht="12.75">
      <c r="J30" s="5"/>
    </row>
    <row r="31" ht="12.75">
      <c r="J31" s="5"/>
    </row>
    <row r="32" ht="12.75">
      <c r="J32" s="5"/>
    </row>
    <row r="33" spans="1:10" ht="12.75">
      <c r="A33" s="1"/>
      <c r="B33" s="1"/>
      <c r="C33" s="8"/>
      <c r="E33" s="1"/>
      <c r="F33" s="8"/>
      <c r="J33" s="5"/>
    </row>
    <row r="34" ht="12.75">
      <c r="J34" s="5"/>
    </row>
    <row r="41" spans="1:6" ht="12.75">
      <c r="A41" s="1"/>
      <c r="B41" s="1"/>
      <c r="C41" s="8"/>
      <c r="E41" s="1"/>
      <c r="F41" s="8"/>
    </row>
  </sheetData>
  <sheetProtection/>
  <mergeCells count="1">
    <mergeCell ref="A1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H55" sqref="H55"/>
    </sheetView>
  </sheetViews>
  <sheetFormatPr defaultColWidth="9.140625" defaultRowHeight="12.75"/>
  <cols>
    <col min="1" max="1" width="30.421875" style="0" customWidth="1"/>
    <col min="2" max="2" width="20.28125" style="0" customWidth="1"/>
    <col min="3" max="4" width="12.7109375" style="8" customWidth="1"/>
    <col min="5" max="6" width="12.7109375" style="2" customWidth="1"/>
    <col min="7" max="7" width="12.7109375" style="3" customWidth="1"/>
    <col min="8" max="8" width="15.421875" style="0" customWidth="1"/>
    <col min="10" max="10" width="11.7109375" style="0" customWidth="1"/>
    <col min="12" max="12" width="9.140625" style="12" customWidth="1"/>
    <col min="13" max="13" width="9.140625" style="5" customWidth="1"/>
  </cols>
  <sheetData>
    <row r="1" spans="1:8" ht="12.75">
      <c r="A1" s="176" t="s">
        <v>79</v>
      </c>
      <c r="C1" s="111"/>
      <c r="D1" s="112" t="s">
        <v>26</v>
      </c>
      <c r="E1" s="112" t="s">
        <v>27</v>
      </c>
      <c r="F1" s="113" t="s">
        <v>28</v>
      </c>
      <c r="G1" s="114" t="s">
        <v>29</v>
      </c>
      <c r="H1" s="8"/>
    </row>
    <row r="2" spans="1:7" ht="12.75">
      <c r="A2" s="177"/>
      <c r="B2" s="141"/>
      <c r="C2" s="115" t="s">
        <v>116</v>
      </c>
      <c r="D2" s="116">
        <v>74534.28</v>
      </c>
      <c r="E2" s="116">
        <f>D2*100/132.7</f>
        <v>56167.50565184627</v>
      </c>
      <c r="F2" s="116"/>
      <c r="G2" s="117"/>
    </row>
    <row r="3" spans="1:7" ht="12.75">
      <c r="A3" s="177"/>
      <c r="B3" s="141"/>
      <c r="C3" s="132" t="s">
        <v>178</v>
      </c>
      <c r="D3" s="161">
        <v>29890.04</v>
      </c>
      <c r="E3" s="116">
        <f>D3*100/132.7</f>
        <v>22524.521477015827</v>
      </c>
      <c r="F3" s="107"/>
      <c r="G3" s="108"/>
    </row>
    <row r="4" spans="1:7" ht="12.75">
      <c r="A4" s="177"/>
      <c r="B4" s="141"/>
      <c r="C4" s="132" t="s">
        <v>8</v>
      </c>
      <c r="D4" s="116">
        <f>SUM(D2:D3)</f>
        <v>104424.32</v>
      </c>
      <c r="E4" s="116">
        <f>D4*100/132.7</f>
        <v>78692.0271288621</v>
      </c>
      <c r="F4" s="107"/>
      <c r="G4" s="108"/>
    </row>
    <row r="5" spans="1:8" ht="12.75">
      <c r="A5" s="177"/>
      <c r="B5" s="141"/>
      <c r="C5" s="107"/>
      <c r="D5" s="109"/>
      <c r="E5" s="107"/>
      <c r="F5" s="110"/>
      <c r="G5" s="108"/>
      <c r="H5" s="33"/>
    </row>
    <row r="6" spans="1:13" ht="12.75">
      <c r="A6" s="177"/>
      <c r="B6" s="141"/>
      <c r="C6" s="118" t="s">
        <v>30</v>
      </c>
      <c r="D6" s="118" t="s">
        <v>28</v>
      </c>
      <c r="E6" s="118" t="s">
        <v>28</v>
      </c>
      <c r="F6" s="118" t="s">
        <v>28</v>
      </c>
      <c r="G6" s="119" t="s">
        <v>31</v>
      </c>
      <c r="K6" s="12"/>
      <c r="L6" s="5"/>
      <c r="M6"/>
    </row>
    <row r="7" spans="1:13" ht="12.75">
      <c r="A7" s="177"/>
      <c r="B7" s="162" t="s">
        <v>117</v>
      </c>
      <c r="C7" s="163" t="s">
        <v>172</v>
      </c>
      <c r="D7" s="163" t="s">
        <v>173</v>
      </c>
      <c r="E7" s="163" t="s">
        <v>174</v>
      </c>
      <c r="F7" s="163" t="s">
        <v>175</v>
      </c>
      <c r="G7" s="164" t="s">
        <v>176</v>
      </c>
      <c r="H7" s="5"/>
      <c r="K7" s="12"/>
      <c r="L7" s="5"/>
      <c r="M7"/>
    </row>
    <row r="8" spans="4:8" ht="12.75">
      <c r="D8" s="2"/>
      <c r="G8" s="8"/>
      <c r="H8" s="34"/>
    </row>
    <row r="9" spans="1:13" ht="12.75">
      <c r="A9" s="74" t="s">
        <v>32</v>
      </c>
      <c r="B9" s="74"/>
      <c r="C9" s="75" t="s">
        <v>26</v>
      </c>
      <c r="D9" s="75" t="s">
        <v>27</v>
      </c>
      <c r="E9" s="76" t="s">
        <v>63</v>
      </c>
      <c r="F9" s="76" t="s">
        <v>64</v>
      </c>
      <c r="G9" s="34"/>
      <c r="K9" s="12"/>
      <c r="L9" s="5"/>
      <c r="M9"/>
    </row>
    <row r="10" spans="1:13" ht="12.75">
      <c r="A10" s="77"/>
      <c r="B10" s="77"/>
      <c r="C10" s="83">
        <v>2772</v>
      </c>
      <c r="D10" s="83">
        <f aca="true" t="shared" si="0" ref="D10:D16">C10*100/132.7</f>
        <v>2088.9223813112285</v>
      </c>
      <c r="E10" s="79"/>
      <c r="F10" s="75"/>
      <c r="G10" s="34"/>
      <c r="K10" s="12"/>
      <c r="L10" s="5"/>
      <c r="M10"/>
    </row>
    <row r="11" spans="1:13" ht="12.75">
      <c r="A11" s="80" t="s">
        <v>75</v>
      </c>
      <c r="B11" s="80"/>
      <c r="C11" s="78">
        <f>C10*75/100</f>
        <v>2079</v>
      </c>
      <c r="D11" s="75">
        <f t="shared" si="0"/>
        <v>1566.6917859834214</v>
      </c>
      <c r="E11" s="79"/>
      <c r="F11" s="75" t="e">
        <f aca="true" t="shared" si="1" ref="F11:F16">D11/E11</f>
        <v>#DIV/0!</v>
      </c>
      <c r="G11" s="34"/>
      <c r="K11" s="12"/>
      <c r="L11" s="5"/>
      <c r="M11"/>
    </row>
    <row r="12" spans="1:13" ht="12.75">
      <c r="A12" s="80" t="s">
        <v>76</v>
      </c>
      <c r="B12" s="80"/>
      <c r="C12" s="78">
        <f>(C10-C11)*36/100</f>
        <v>249.48</v>
      </c>
      <c r="D12" s="75">
        <f t="shared" si="0"/>
        <v>188.00301431801057</v>
      </c>
      <c r="E12" s="79"/>
      <c r="F12" s="75" t="e">
        <f t="shared" si="1"/>
        <v>#DIV/0!</v>
      </c>
      <c r="G12" s="34"/>
      <c r="K12" s="12"/>
      <c r="L12" s="5"/>
      <c r="M12"/>
    </row>
    <row r="13" spans="1:13" ht="12.75">
      <c r="A13" s="80" t="s">
        <v>74</v>
      </c>
      <c r="B13" s="80"/>
      <c r="C13" s="78">
        <f>C10-C11-C12</f>
        <v>443.52</v>
      </c>
      <c r="D13" s="75">
        <f t="shared" si="0"/>
        <v>334.22758100979655</v>
      </c>
      <c r="E13" s="79"/>
      <c r="F13" s="75" t="e">
        <f t="shared" si="1"/>
        <v>#DIV/0!</v>
      </c>
      <c r="G13" s="34"/>
      <c r="K13" s="12"/>
      <c r="L13" s="5"/>
      <c r="M13"/>
    </row>
    <row r="14" spans="1:13" ht="12.75" customHeight="1">
      <c r="A14" s="81" t="s">
        <v>65</v>
      </c>
      <c r="B14" s="81"/>
      <c r="C14" s="82"/>
      <c r="D14" s="83">
        <f t="shared" si="0"/>
        <v>0</v>
      </c>
      <c r="E14" s="84"/>
      <c r="F14" s="83" t="e">
        <f t="shared" si="1"/>
        <v>#DIV/0!</v>
      </c>
      <c r="G14" s="72"/>
      <c r="K14" s="12"/>
      <c r="L14" s="5"/>
      <c r="M14"/>
    </row>
    <row r="15" spans="1:13" ht="12.75" customHeight="1">
      <c r="A15" s="81" t="s">
        <v>77</v>
      </c>
      <c r="B15" s="81"/>
      <c r="C15" s="83"/>
      <c r="D15" s="83">
        <f t="shared" si="0"/>
        <v>0</v>
      </c>
      <c r="E15" s="84"/>
      <c r="F15" s="83" t="e">
        <f t="shared" si="1"/>
        <v>#DIV/0!</v>
      </c>
      <c r="G15" s="72"/>
      <c r="K15" s="12"/>
      <c r="L15" s="5"/>
      <c r="M15"/>
    </row>
    <row r="16" spans="1:13" ht="12.75" customHeight="1">
      <c r="A16" s="81" t="s">
        <v>66</v>
      </c>
      <c r="B16" s="81"/>
      <c r="C16" s="83"/>
      <c r="D16" s="83">
        <f t="shared" si="0"/>
        <v>0</v>
      </c>
      <c r="E16" s="84"/>
      <c r="F16" s="83" t="e">
        <f t="shared" si="1"/>
        <v>#DIV/0!</v>
      </c>
      <c r="G16" s="72"/>
      <c r="K16" s="12"/>
      <c r="L16" s="5"/>
      <c r="M16"/>
    </row>
    <row r="17" spans="1:8" ht="12.75">
      <c r="A17" s="1"/>
      <c r="B17" s="1"/>
      <c r="D17" s="2"/>
      <c r="G17" s="8"/>
      <c r="H17" s="34"/>
    </row>
    <row r="18" spans="1:8" ht="12.75">
      <c r="A18" s="14" t="s">
        <v>33</v>
      </c>
      <c r="B18" s="14"/>
      <c r="C18" s="143">
        <f>calcolo!F26</f>
        <v>94458.21966842504</v>
      </c>
      <c r="D18" s="2"/>
      <c r="E18" s="13" t="s">
        <v>9</v>
      </c>
      <c r="F18" s="8">
        <f>calcolo!D23</f>
        <v>8757.5</v>
      </c>
      <c r="G18" s="8"/>
      <c r="H18" s="8"/>
    </row>
    <row r="19" spans="4:8" ht="19.5" customHeight="1">
      <c r="D19" s="2"/>
      <c r="G19" s="8"/>
      <c r="H19" s="8"/>
    </row>
    <row r="20" spans="1:8" ht="19.5" customHeight="1">
      <c r="A20" s="35" t="s">
        <v>34</v>
      </c>
      <c r="B20" s="35"/>
      <c r="C20" s="145">
        <f>calcolo!F28</f>
        <v>80289.48671816128</v>
      </c>
      <c r="F20" s="35" t="s">
        <v>35</v>
      </c>
      <c r="G20" s="35"/>
      <c r="H20" s="146">
        <f>calcolo!D28</f>
        <v>14168.732950263755</v>
      </c>
    </row>
    <row r="21" ht="15" customHeight="1"/>
    <row r="22" spans="1:8" ht="30" customHeight="1">
      <c r="A22" s="36" t="s">
        <v>36</v>
      </c>
      <c r="B22" s="36"/>
      <c r="C22" s="37" t="s">
        <v>37</v>
      </c>
      <c r="D22" s="38" t="s">
        <v>38</v>
      </c>
      <c r="E22" s="37" t="s">
        <v>39</v>
      </c>
      <c r="F22" s="38" t="s">
        <v>40</v>
      </c>
      <c r="G22" s="39" t="s">
        <v>8</v>
      </c>
      <c r="H22" s="40"/>
    </row>
    <row r="23" spans="1:8" ht="30" customHeight="1">
      <c r="A23" s="41" t="s">
        <v>43</v>
      </c>
      <c r="B23" s="41"/>
      <c r="C23" s="39" t="s">
        <v>41</v>
      </c>
      <c r="D23" s="42">
        <v>4</v>
      </c>
      <c r="E23" s="39">
        <v>14.5</v>
      </c>
      <c r="F23" s="36">
        <v>25</v>
      </c>
      <c r="G23" s="43">
        <f>D23*E23*F23</f>
        <v>1450</v>
      </c>
      <c r="H23" s="44" t="s">
        <v>42</v>
      </c>
    </row>
    <row r="24" spans="1:8" ht="30" customHeight="1">
      <c r="A24" s="41" t="s">
        <v>44</v>
      </c>
      <c r="B24" s="41"/>
      <c r="C24" s="39" t="s">
        <v>45</v>
      </c>
      <c r="D24" s="42">
        <v>5</v>
      </c>
      <c r="E24" s="39">
        <v>14.5</v>
      </c>
      <c r="F24" s="36">
        <v>35</v>
      </c>
      <c r="G24" s="43">
        <f>D24*E24*F24</f>
        <v>2537.5</v>
      </c>
      <c r="H24" s="44"/>
    </row>
    <row r="25" spans="1:8" ht="30" customHeight="1">
      <c r="A25" s="41" t="s">
        <v>85</v>
      </c>
      <c r="B25" s="41"/>
      <c r="C25" s="85" t="s">
        <v>41</v>
      </c>
      <c r="D25" s="42">
        <v>1</v>
      </c>
      <c r="E25" s="39">
        <v>14.5</v>
      </c>
      <c r="F25" s="36">
        <v>30</v>
      </c>
      <c r="G25" s="43">
        <f>D25*E25*F25</f>
        <v>435</v>
      </c>
      <c r="H25" s="44"/>
    </row>
    <row r="26" spans="1:16" ht="30" customHeight="1">
      <c r="A26" s="41" t="s">
        <v>67</v>
      </c>
      <c r="B26" s="41"/>
      <c r="C26" s="39" t="s">
        <v>41</v>
      </c>
      <c r="D26" s="70"/>
      <c r="E26" s="39"/>
      <c r="F26" s="36"/>
      <c r="G26" s="43">
        <f>SUM(D14:D16)</f>
        <v>0</v>
      </c>
      <c r="H26" s="44"/>
      <c r="K26" s="8"/>
      <c r="L26" s="30"/>
      <c r="M26" s="32"/>
      <c r="N26" s="45"/>
      <c r="O26" s="46"/>
      <c r="P26" s="5"/>
    </row>
    <row r="27" spans="1:8" ht="30" customHeight="1">
      <c r="A27" s="41" t="s">
        <v>78</v>
      </c>
      <c r="B27" s="41"/>
      <c r="C27" s="39" t="s">
        <v>41</v>
      </c>
      <c r="D27" s="42"/>
      <c r="E27" s="39"/>
      <c r="F27" s="36"/>
      <c r="G27" s="43">
        <f>'compensi CS'!I18</f>
        <v>5750</v>
      </c>
      <c r="H27" s="44"/>
    </row>
    <row r="28" spans="1:8" ht="30" customHeight="1">
      <c r="A28" s="41" t="s">
        <v>87</v>
      </c>
      <c r="B28" s="41"/>
      <c r="C28" s="85" t="s">
        <v>45</v>
      </c>
      <c r="D28" s="42">
        <v>3</v>
      </c>
      <c r="E28" s="39">
        <v>12.5</v>
      </c>
      <c r="F28" s="36">
        <v>5</v>
      </c>
      <c r="G28" s="43">
        <f>D28*E28*F28</f>
        <v>187.5</v>
      </c>
      <c r="H28" s="44"/>
    </row>
    <row r="29" spans="1:8" ht="30" customHeight="1">
      <c r="A29" s="41" t="s">
        <v>70</v>
      </c>
      <c r="B29" s="41"/>
      <c r="C29" s="39" t="s">
        <v>45</v>
      </c>
      <c r="D29" s="42">
        <v>11</v>
      </c>
      <c r="E29" s="39">
        <v>12.5</v>
      </c>
      <c r="F29" s="36">
        <v>35</v>
      </c>
      <c r="G29" s="43">
        <f>D29*E29*F29</f>
        <v>4812.5</v>
      </c>
      <c r="H29" s="47"/>
    </row>
    <row r="30" spans="5:7" ht="15" customHeight="1">
      <c r="E30" s="32"/>
      <c r="F30" s="48" t="s">
        <v>8</v>
      </c>
      <c r="G30" s="43">
        <f>SUM(G23:G29)</f>
        <v>15172.5</v>
      </c>
    </row>
    <row r="31" ht="15" customHeight="1"/>
    <row r="32" ht="15" customHeight="1"/>
    <row r="33" spans="1:8" ht="30" customHeight="1">
      <c r="A33" s="36" t="s">
        <v>36</v>
      </c>
      <c r="B33" s="36"/>
      <c r="C33" s="37" t="s">
        <v>37</v>
      </c>
      <c r="D33" s="38" t="s">
        <v>38</v>
      </c>
      <c r="E33" s="37" t="s">
        <v>39</v>
      </c>
      <c r="F33" s="38" t="s">
        <v>46</v>
      </c>
      <c r="G33" s="39" t="s">
        <v>8</v>
      </c>
      <c r="H33" s="40"/>
    </row>
    <row r="34" spans="1:8" ht="13.5" customHeight="1">
      <c r="A34" s="89" t="s">
        <v>68</v>
      </c>
      <c r="B34" s="89"/>
      <c r="C34" s="69" t="s">
        <v>41</v>
      </c>
      <c r="D34" s="36">
        <v>7</v>
      </c>
      <c r="E34" s="39">
        <v>17.5</v>
      </c>
      <c r="F34" s="36">
        <v>10</v>
      </c>
      <c r="G34" s="52">
        <f aca="true" t="shared" si="2" ref="G34:G44">D34*E34*F34</f>
        <v>1225</v>
      </c>
      <c r="H34" s="51"/>
    </row>
    <row r="35" spans="1:8" ht="13.5" customHeight="1">
      <c r="A35" s="89" t="s">
        <v>164</v>
      </c>
      <c r="B35" s="147"/>
      <c r="C35" s="69" t="s">
        <v>128</v>
      </c>
      <c r="D35" s="36">
        <v>1</v>
      </c>
      <c r="E35" s="39">
        <v>35</v>
      </c>
      <c r="F35" s="36">
        <v>100</v>
      </c>
      <c r="G35" s="43">
        <f t="shared" si="2"/>
        <v>3500</v>
      </c>
      <c r="H35" s="51"/>
    </row>
    <row r="36" spans="1:8" ht="13.5" customHeight="1">
      <c r="A36" s="89" t="s">
        <v>163</v>
      </c>
      <c r="B36" s="147"/>
      <c r="C36" s="69" t="s">
        <v>127</v>
      </c>
      <c r="D36" s="36">
        <v>2</v>
      </c>
      <c r="E36" s="39">
        <v>17.5</v>
      </c>
      <c r="F36" s="36">
        <v>10</v>
      </c>
      <c r="G36" s="43">
        <f t="shared" si="2"/>
        <v>350</v>
      </c>
      <c r="H36" s="51"/>
    </row>
    <row r="37" spans="1:13" s="53" customFormat="1" ht="13.5" customHeight="1">
      <c r="A37" s="89" t="s">
        <v>123</v>
      </c>
      <c r="B37" s="91"/>
      <c r="C37" s="69" t="s">
        <v>127</v>
      </c>
      <c r="D37" s="42">
        <v>2</v>
      </c>
      <c r="E37" s="39">
        <v>17.5</v>
      </c>
      <c r="F37" s="36">
        <v>10</v>
      </c>
      <c r="G37" s="43">
        <f t="shared" si="2"/>
        <v>350</v>
      </c>
      <c r="H37" s="51"/>
      <c r="L37" s="54"/>
      <c r="M37" s="55"/>
    </row>
    <row r="38" spans="1:13" s="53" customFormat="1" ht="24" customHeight="1">
      <c r="A38" s="89" t="s">
        <v>170</v>
      </c>
      <c r="B38" s="91" t="s">
        <v>126</v>
      </c>
      <c r="C38" s="69" t="s">
        <v>128</v>
      </c>
      <c r="D38" s="42">
        <v>42</v>
      </c>
      <c r="E38" s="39">
        <v>35</v>
      </c>
      <c r="F38" s="36">
        <v>1</v>
      </c>
      <c r="G38" s="43">
        <f t="shared" si="2"/>
        <v>1470</v>
      </c>
      <c r="H38" s="51"/>
      <c r="L38" s="54"/>
      <c r="M38" s="55"/>
    </row>
    <row r="39" spans="1:8" ht="13.5" customHeight="1">
      <c r="A39" s="91" t="s">
        <v>166</v>
      </c>
      <c r="B39" s="90"/>
      <c r="C39" s="69" t="s">
        <v>127</v>
      </c>
      <c r="D39" s="42">
        <v>1</v>
      </c>
      <c r="E39" s="39">
        <v>17.5</v>
      </c>
      <c r="F39" s="36">
        <v>150</v>
      </c>
      <c r="G39" s="43">
        <f>E39*F39</f>
        <v>2625</v>
      </c>
      <c r="H39" s="51"/>
    </row>
    <row r="40" spans="1:8" ht="13.5" customHeight="1">
      <c r="A40" s="91" t="s">
        <v>124</v>
      </c>
      <c r="B40" s="90"/>
      <c r="C40" s="69" t="s">
        <v>127</v>
      </c>
      <c r="D40" s="42">
        <v>3</v>
      </c>
      <c r="E40" s="39">
        <v>17.5</v>
      </c>
      <c r="F40" s="36">
        <v>10</v>
      </c>
      <c r="G40" s="43">
        <f t="shared" si="2"/>
        <v>525</v>
      </c>
      <c r="H40" s="51"/>
    </row>
    <row r="41" spans="1:8" ht="13.5" customHeight="1">
      <c r="A41" s="91" t="s">
        <v>125</v>
      </c>
      <c r="B41" s="90"/>
      <c r="C41" s="69" t="s">
        <v>127</v>
      </c>
      <c r="D41" s="42">
        <v>1</v>
      </c>
      <c r="E41" s="39">
        <v>17.5</v>
      </c>
      <c r="F41" s="36">
        <v>207</v>
      </c>
      <c r="G41" s="43">
        <f t="shared" si="2"/>
        <v>3622.5</v>
      </c>
      <c r="H41" s="51"/>
    </row>
    <row r="42" spans="1:8" ht="13.5" customHeight="1">
      <c r="A42" s="91" t="s">
        <v>154</v>
      </c>
      <c r="B42" s="90"/>
      <c r="C42" s="69" t="s">
        <v>127</v>
      </c>
      <c r="D42" s="42">
        <v>2</v>
      </c>
      <c r="E42" s="39">
        <v>17.5</v>
      </c>
      <c r="F42" s="36">
        <v>10</v>
      </c>
      <c r="G42" s="43">
        <f t="shared" si="2"/>
        <v>350</v>
      </c>
      <c r="H42" s="51"/>
    </row>
    <row r="43" spans="1:8" ht="13.5" customHeight="1">
      <c r="A43" s="151" t="s">
        <v>51</v>
      </c>
      <c r="B43" s="91"/>
      <c r="C43" s="49"/>
      <c r="D43" s="42"/>
      <c r="E43" s="153">
        <v>50</v>
      </c>
      <c r="F43" s="36"/>
      <c r="G43" s="43"/>
      <c r="H43" s="51"/>
    </row>
    <row r="44" spans="1:8" ht="13.5" customHeight="1">
      <c r="A44" s="91" t="s">
        <v>167</v>
      </c>
      <c r="B44" s="90"/>
      <c r="C44" s="69" t="s">
        <v>128</v>
      </c>
      <c r="D44" s="42">
        <v>91</v>
      </c>
      <c r="E44" s="39">
        <v>17.5</v>
      </c>
      <c r="F44" s="36">
        <v>10</v>
      </c>
      <c r="G44" s="43">
        <f t="shared" si="2"/>
        <v>15925</v>
      </c>
      <c r="H44" s="51" t="s">
        <v>42</v>
      </c>
    </row>
    <row r="45" spans="1:8" ht="13.5" customHeight="1">
      <c r="A45" s="90" t="s">
        <v>85</v>
      </c>
      <c r="B45" s="90"/>
      <c r="C45" s="69" t="s">
        <v>128</v>
      </c>
      <c r="D45" s="42">
        <v>12</v>
      </c>
      <c r="E45" s="39">
        <v>17.5</v>
      </c>
      <c r="F45" s="36">
        <v>4</v>
      </c>
      <c r="G45" s="43">
        <f aca="true" t="shared" si="3" ref="G45:G71">D45*E45*F45</f>
        <v>840</v>
      </c>
      <c r="H45" s="51"/>
    </row>
    <row r="46" spans="1:8" ht="13.5" customHeight="1">
      <c r="A46" s="90" t="s">
        <v>71</v>
      </c>
      <c r="B46" s="149" t="s">
        <v>126</v>
      </c>
      <c r="C46" s="69" t="s">
        <v>127</v>
      </c>
      <c r="D46" s="42">
        <v>1</v>
      </c>
      <c r="E46" s="39">
        <v>17.5</v>
      </c>
      <c r="F46" s="36">
        <v>100</v>
      </c>
      <c r="G46" s="43">
        <f t="shared" si="3"/>
        <v>1750</v>
      </c>
      <c r="H46" s="51"/>
    </row>
    <row r="47" spans="1:8" ht="13.5" customHeight="1">
      <c r="A47" s="90" t="s">
        <v>161</v>
      </c>
      <c r="B47" s="90"/>
      <c r="C47" s="69" t="s">
        <v>128</v>
      </c>
      <c r="D47" s="42">
        <v>1</v>
      </c>
      <c r="E47" s="39">
        <v>15</v>
      </c>
      <c r="F47" s="36">
        <v>50</v>
      </c>
      <c r="G47" s="43">
        <f t="shared" si="3"/>
        <v>750</v>
      </c>
      <c r="H47" s="51"/>
    </row>
    <row r="48" spans="1:8" ht="13.5" customHeight="1">
      <c r="A48" s="90" t="s">
        <v>162</v>
      </c>
      <c r="B48" s="90"/>
      <c r="C48" s="69" t="s">
        <v>128</v>
      </c>
      <c r="D48" s="42">
        <v>1</v>
      </c>
      <c r="E48" s="39">
        <v>30</v>
      </c>
      <c r="F48" s="36">
        <v>40</v>
      </c>
      <c r="G48" s="43">
        <f t="shared" si="3"/>
        <v>1200</v>
      </c>
      <c r="H48" s="51"/>
    </row>
    <row r="49" spans="1:8" ht="13.5" customHeight="1">
      <c r="A49" s="90" t="s">
        <v>171</v>
      </c>
      <c r="B49" s="149" t="s">
        <v>165</v>
      </c>
      <c r="C49" s="69" t="s">
        <v>128</v>
      </c>
      <c r="D49" s="42">
        <v>1</v>
      </c>
      <c r="E49" s="39">
        <v>35</v>
      </c>
      <c r="F49" s="36">
        <v>8</v>
      </c>
      <c r="G49" s="43">
        <f t="shared" si="3"/>
        <v>280</v>
      </c>
      <c r="H49" s="51"/>
    </row>
    <row r="50" spans="1:8" ht="13.5" customHeight="1">
      <c r="A50" s="90" t="s">
        <v>155</v>
      </c>
      <c r="B50" s="91"/>
      <c r="C50" s="69" t="s">
        <v>128</v>
      </c>
      <c r="D50" s="42">
        <v>16</v>
      </c>
      <c r="E50" s="39">
        <v>17.5</v>
      </c>
      <c r="F50" s="58">
        <v>6</v>
      </c>
      <c r="G50" s="43">
        <f t="shared" si="3"/>
        <v>1680</v>
      </c>
      <c r="H50" s="51" t="s">
        <v>59</v>
      </c>
    </row>
    <row r="51" spans="1:8" ht="13.5" customHeight="1">
      <c r="A51" s="90" t="s">
        <v>157</v>
      </c>
      <c r="B51" s="91"/>
      <c r="C51" s="69" t="s">
        <v>128</v>
      </c>
      <c r="D51" s="42">
        <v>10</v>
      </c>
      <c r="E51" s="39">
        <v>17.5</v>
      </c>
      <c r="F51" s="58">
        <v>4</v>
      </c>
      <c r="G51" s="43">
        <f t="shared" si="3"/>
        <v>700</v>
      </c>
      <c r="H51" s="51"/>
    </row>
    <row r="52" spans="1:8" ht="13.5" customHeight="1">
      <c r="A52" s="90" t="s">
        <v>156</v>
      </c>
      <c r="B52" s="150"/>
      <c r="C52" s="157" t="s">
        <v>128</v>
      </c>
      <c r="D52" s="158">
        <v>7</v>
      </c>
      <c r="E52" s="159">
        <v>17.5</v>
      </c>
      <c r="F52" s="158">
        <v>6</v>
      </c>
      <c r="G52" s="160">
        <f t="shared" si="3"/>
        <v>735</v>
      </c>
      <c r="H52" s="51" t="s">
        <v>42</v>
      </c>
    </row>
    <row r="53" spans="1:8" ht="13.5" customHeight="1">
      <c r="A53" s="89" t="s">
        <v>47</v>
      </c>
      <c r="B53" s="89"/>
      <c r="C53" s="69" t="s">
        <v>127</v>
      </c>
      <c r="D53" s="36">
        <v>17</v>
      </c>
      <c r="E53" s="39">
        <v>17.5</v>
      </c>
      <c r="F53" s="36">
        <v>15</v>
      </c>
      <c r="G53" s="50">
        <f t="shared" si="3"/>
        <v>4462.5</v>
      </c>
      <c r="H53" s="51"/>
    </row>
    <row r="54" spans="1:13" s="168" customFormat="1" ht="13.5" customHeight="1">
      <c r="A54" s="167" t="s">
        <v>188</v>
      </c>
      <c r="B54" s="171" t="s">
        <v>187</v>
      </c>
      <c r="C54" s="169" t="s">
        <v>128</v>
      </c>
      <c r="D54" s="165">
        <v>1</v>
      </c>
      <c r="E54" s="170">
        <v>17.5</v>
      </c>
      <c r="F54" s="165">
        <v>0</v>
      </c>
      <c r="G54" s="166">
        <f t="shared" si="3"/>
        <v>0</v>
      </c>
      <c r="H54" s="172" t="s">
        <v>189</v>
      </c>
      <c r="L54" s="173"/>
      <c r="M54" s="174"/>
    </row>
    <row r="55" spans="1:8" ht="13.5" customHeight="1">
      <c r="A55" s="167" t="s">
        <v>186</v>
      </c>
      <c r="B55" s="168" t="s">
        <v>185</v>
      </c>
      <c r="C55" s="169" t="s">
        <v>128</v>
      </c>
      <c r="D55" s="165">
        <v>1</v>
      </c>
      <c r="E55" s="170">
        <v>17.5</v>
      </c>
      <c r="F55" s="165">
        <v>0</v>
      </c>
      <c r="G55" s="166">
        <f t="shared" si="3"/>
        <v>0</v>
      </c>
      <c r="H55" s="51" t="s">
        <v>189</v>
      </c>
    </row>
    <row r="56" spans="1:8" ht="13.5" customHeight="1">
      <c r="A56" s="89" t="s">
        <v>48</v>
      </c>
      <c r="B56" s="150" t="s">
        <v>121</v>
      </c>
      <c r="C56" s="69" t="s">
        <v>128</v>
      </c>
      <c r="D56" s="36">
        <v>1</v>
      </c>
      <c r="E56" s="39">
        <v>17.5</v>
      </c>
      <c r="F56" s="36">
        <v>20</v>
      </c>
      <c r="G56" s="50">
        <f t="shared" si="3"/>
        <v>350</v>
      </c>
      <c r="H56" s="51"/>
    </row>
    <row r="57" spans="1:8" ht="13.5" customHeight="1">
      <c r="A57" s="89" t="s">
        <v>131</v>
      </c>
      <c r="B57" s="148" t="s">
        <v>126</v>
      </c>
      <c r="C57" s="57" t="s">
        <v>127</v>
      </c>
      <c r="D57" s="56">
        <v>1</v>
      </c>
      <c r="E57" s="88">
        <v>17.5</v>
      </c>
      <c r="F57" s="58">
        <v>60</v>
      </c>
      <c r="G57" s="43">
        <f t="shared" si="3"/>
        <v>1050</v>
      </c>
      <c r="H57" s="51"/>
    </row>
    <row r="58" spans="1:8" ht="13.5" customHeight="1">
      <c r="A58" s="89" t="s">
        <v>133</v>
      </c>
      <c r="B58" s="148" t="s">
        <v>132</v>
      </c>
      <c r="C58" s="57" t="s">
        <v>127</v>
      </c>
      <c r="D58" s="56">
        <v>1</v>
      </c>
      <c r="E58" s="88">
        <v>17.5</v>
      </c>
      <c r="F58" s="58">
        <v>60</v>
      </c>
      <c r="G58" s="43">
        <f t="shared" si="3"/>
        <v>1050</v>
      </c>
      <c r="H58" s="51"/>
    </row>
    <row r="59" spans="1:8" ht="13.5" customHeight="1">
      <c r="A59" s="89" t="s">
        <v>135</v>
      </c>
      <c r="B59" s="148" t="s">
        <v>134</v>
      </c>
      <c r="C59" s="57" t="s">
        <v>127</v>
      </c>
      <c r="D59" s="56">
        <v>1</v>
      </c>
      <c r="E59" s="88">
        <v>17.5</v>
      </c>
      <c r="F59" s="58">
        <v>60</v>
      </c>
      <c r="G59" s="43">
        <f t="shared" si="3"/>
        <v>1050</v>
      </c>
      <c r="H59" s="51"/>
    </row>
    <row r="60" spans="1:8" ht="13.5" customHeight="1">
      <c r="A60" s="89" t="s">
        <v>136</v>
      </c>
      <c r="B60" s="148" t="s">
        <v>137</v>
      </c>
      <c r="C60" s="57" t="s">
        <v>127</v>
      </c>
      <c r="D60" s="56">
        <v>1</v>
      </c>
      <c r="E60" s="88">
        <v>17.5</v>
      </c>
      <c r="F60" s="58">
        <v>60</v>
      </c>
      <c r="G60" s="43">
        <f t="shared" si="3"/>
        <v>1050</v>
      </c>
      <c r="H60" s="51"/>
    </row>
    <row r="61" spans="1:8" ht="13.5" customHeight="1">
      <c r="A61" s="89" t="s">
        <v>139</v>
      </c>
      <c r="B61" s="148" t="s">
        <v>138</v>
      </c>
      <c r="C61" s="57" t="s">
        <v>127</v>
      </c>
      <c r="D61" s="56">
        <v>1</v>
      </c>
      <c r="E61" s="88">
        <v>17.5</v>
      </c>
      <c r="F61" s="58">
        <v>60</v>
      </c>
      <c r="G61" s="43">
        <f t="shared" si="3"/>
        <v>1050</v>
      </c>
      <c r="H61" s="51"/>
    </row>
    <row r="62" spans="1:8" ht="13.5" customHeight="1">
      <c r="A62" s="89" t="s">
        <v>140</v>
      </c>
      <c r="B62" s="148" t="s">
        <v>141</v>
      </c>
      <c r="C62" s="57" t="s">
        <v>127</v>
      </c>
      <c r="D62" s="56">
        <v>1</v>
      </c>
      <c r="E62" s="88">
        <v>17.5</v>
      </c>
      <c r="F62" s="58">
        <v>60</v>
      </c>
      <c r="G62" s="43">
        <f t="shared" si="3"/>
        <v>1050</v>
      </c>
      <c r="H62" s="51"/>
    </row>
    <row r="63" spans="1:8" ht="13.5" customHeight="1">
      <c r="A63" s="89" t="s">
        <v>129</v>
      </c>
      <c r="B63" s="148" t="s">
        <v>149</v>
      </c>
      <c r="C63" s="57" t="s">
        <v>127</v>
      </c>
      <c r="D63" s="56">
        <v>1</v>
      </c>
      <c r="E63" s="88">
        <v>17.5</v>
      </c>
      <c r="F63" s="58">
        <v>60</v>
      </c>
      <c r="G63" s="43">
        <f t="shared" si="3"/>
        <v>1050</v>
      </c>
      <c r="H63" s="51"/>
    </row>
    <row r="64" spans="1:8" ht="13.5" customHeight="1">
      <c r="A64" s="89" t="s">
        <v>130</v>
      </c>
      <c r="B64" s="148" t="s">
        <v>142</v>
      </c>
      <c r="C64" s="57" t="s">
        <v>127</v>
      </c>
      <c r="D64" s="56">
        <v>1</v>
      </c>
      <c r="E64" s="88">
        <v>17.5</v>
      </c>
      <c r="F64" s="58">
        <v>60</v>
      </c>
      <c r="G64" s="43">
        <f t="shared" si="3"/>
        <v>1050</v>
      </c>
      <c r="H64" s="51"/>
    </row>
    <row r="65" spans="1:8" ht="13.5" customHeight="1">
      <c r="A65" s="91" t="s">
        <v>86</v>
      </c>
      <c r="B65" s="149"/>
      <c r="C65" s="69" t="s">
        <v>128</v>
      </c>
      <c r="D65" s="42">
        <v>5</v>
      </c>
      <c r="E65" s="39">
        <v>17.5</v>
      </c>
      <c r="F65" s="36">
        <v>12</v>
      </c>
      <c r="G65" s="43">
        <f t="shared" si="3"/>
        <v>1050</v>
      </c>
      <c r="H65" s="51"/>
    </row>
    <row r="66" spans="1:8" ht="18" customHeight="1">
      <c r="A66" s="90" t="s">
        <v>72</v>
      </c>
      <c r="B66" s="150" t="s">
        <v>143</v>
      </c>
      <c r="C66" s="69" t="s">
        <v>127</v>
      </c>
      <c r="D66" s="36">
        <v>1</v>
      </c>
      <c r="E66" s="39">
        <v>17.5</v>
      </c>
      <c r="F66" s="36">
        <v>15</v>
      </c>
      <c r="G66" s="52">
        <f t="shared" si="3"/>
        <v>262.5</v>
      </c>
      <c r="H66" s="51"/>
    </row>
    <row r="67" spans="1:8" ht="21.75" customHeight="1">
      <c r="A67" s="89" t="s">
        <v>168</v>
      </c>
      <c r="B67" s="149"/>
      <c r="C67" s="69" t="s">
        <v>128</v>
      </c>
      <c r="D67" s="61">
        <v>49</v>
      </c>
      <c r="E67" s="39">
        <v>17.5</v>
      </c>
      <c r="F67" s="36">
        <v>10</v>
      </c>
      <c r="G67" s="50">
        <f t="shared" si="3"/>
        <v>8575</v>
      </c>
      <c r="H67" s="51"/>
    </row>
    <row r="68" spans="1:8" ht="13.5" customHeight="1">
      <c r="A68" s="151" t="s">
        <v>105</v>
      </c>
      <c r="B68" s="155"/>
      <c r="C68" s="152" t="s">
        <v>128</v>
      </c>
      <c r="D68" s="154">
        <v>1</v>
      </c>
      <c r="E68" s="153">
        <v>17.5</v>
      </c>
      <c r="F68" s="154">
        <v>100</v>
      </c>
      <c r="G68" s="156">
        <f t="shared" si="3"/>
        <v>1750</v>
      </c>
      <c r="H68" s="51" t="s">
        <v>42</v>
      </c>
    </row>
    <row r="69" spans="1:8" ht="13.5" customHeight="1">
      <c r="A69" s="89" t="s">
        <v>153</v>
      </c>
      <c r="B69" s="149" t="s">
        <v>143</v>
      </c>
      <c r="C69" s="69" t="s">
        <v>127</v>
      </c>
      <c r="D69" s="42">
        <v>1</v>
      </c>
      <c r="E69" s="39">
        <v>17.5</v>
      </c>
      <c r="F69" s="36">
        <v>50</v>
      </c>
      <c r="G69" s="43">
        <f t="shared" si="3"/>
        <v>875</v>
      </c>
      <c r="H69" s="51"/>
    </row>
    <row r="70" spans="1:8" ht="13.5" customHeight="1">
      <c r="A70" s="90" t="s">
        <v>49</v>
      </c>
      <c r="B70" s="149"/>
      <c r="C70" s="69" t="s">
        <v>127</v>
      </c>
      <c r="D70" s="42">
        <v>14</v>
      </c>
      <c r="E70" s="39">
        <v>17.5</v>
      </c>
      <c r="F70" s="36">
        <v>5</v>
      </c>
      <c r="G70" s="43">
        <f t="shared" si="3"/>
        <v>1225</v>
      </c>
      <c r="H70" s="51"/>
    </row>
    <row r="71" spans="1:8" ht="13.5" customHeight="1">
      <c r="A71" s="90" t="s">
        <v>69</v>
      </c>
      <c r="B71" s="149" t="s">
        <v>150</v>
      </c>
      <c r="C71" s="69" t="s">
        <v>127</v>
      </c>
      <c r="D71" s="42">
        <v>1</v>
      </c>
      <c r="E71" s="39">
        <v>17.5</v>
      </c>
      <c r="F71" s="36">
        <v>30</v>
      </c>
      <c r="G71" s="43">
        <f t="shared" si="3"/>
        <v>525</v>
      </c>
      <c r="H71" s="51"/>
    </row>
    <row r="72" spans="1:8" ht="13.5" customHeight="1">
      <c r="A72" s="90" t="s">
        <v>144</v>
      </c>
      <c r="B72" s="149"/>
      <c r="C72" s="69" t="s">
        <v>127</v>
      </c>
      <c r="D72" s="42">
        <v>1</v>
      </c>
      <c r="E72" s="39">
        <v>17.5</v>
      </c>
      <c r="F72" s="36">
        <v>10</v>
      </c>
      <c r="G72" s="43">
        <v>175</v>
      </c>
      <c r="H72" s="51"/>
    </row>
    <row r="73" spans="1:8" ht="13.5" customHeight="1">
      <c r="A73" s="90" t="s">
        <v>145</v>
      </c>
      <c r="B73" s="149"/>
      <c r="C73" s="69" t="s">
        <v>127</v>
      </c>
      <c r="D73" s="42">
        <v>1</v>
      </c>
      <c r="E73" s="39">
        <v>17.5</v>
      </c>
      <c r="F73" s="36">
        <v>10</v>
      </c>
      <c r="G73" s="43">
        <v>175</v>
      </c>
      <c r="H73" s="51"/>
    </row>
    <row r="74" spans="1:8" ht="13.5" customHeight="1">
      <c r="A74" s="90" t="s">
        <v>146</v>
      </c>
      <c r="B74" s="149"/>
      <c r="C74" s="69" t="s">
        <v>127</v>
      </c>
      <c r="D74" s="42">
        <v>1</v>
      </c>
      <c r="E74" s="39">
        <v>17.5</v>
      </c>
      <c r="F74" s="36">
        <v>10</v>
      </c>
      <c r="G74" s="43">
        <v>175</v>
      </c>
      <c r="H74" s="51"/>
    </row>
    <row r="75" spans="1:8" ht="13.5" customHeight="1">
      <c r="A75" s="90" t="s">
        <v>50</v>
      </c>
      <c r="B75" s="149" t="s">
        <v>152</v>
      </c>
      <c r="C75" s="69" t="s">
        <v>128</v>
      </c>
      <c r="D75" s="42">
        <v>2</v>
      </c>
      <c r="E75" s="39">
        <v>17.5</v>
      </c>
      <c r="F75" s="36">
        <v>10</v>
      </c>
      <c r="G75" s="43">
        <f>D75*E75*F75</f>
        <v>350</v>
      </c>
      <c r="H75" s="51"/>
    </row>
    <row r="76" spans="1:8" ht="13.5" customHeight="1">
      <c r="A76" s="90" t="s">
        <v>160</v>
      </c>
      <c r="B76" s="149"/>
      <c r="C76" s="69" t="s">
        <v>127</v>
      </c>
      <c r="D76" s="42">
        <v>2</v>
      </c>
      <c r="E76" s="39">
        <v>17.5</v>
      </c>
      <c r="F76" s="36">
        <v>10</v>
      </c>
      <c r="G76" s="43">
        <f>D76*E76*F76</f>
        <v>350</v>
      </c>
      <c r="H76" s="51"/>
    </row>
    <row r="77" spans="1:8" ht="13.5" customHeight="1">
      <c r="A77" s="90" t="s">
        <v>84</v>
      </c>
      <c r="B77" s="149" t="s">
        <v>147</v>
      </c>
      <c r="C77" s="69" t="s">
        <v>127</v>
      </c>
      <c r="D77" s="42">
        <v>1</v>
      </c>
      <c r="E77" s="39">
        <v>17.5</v>
      </c>
      <c r="F77" s="36">
        <v>10</v>
      </c>
      <c r="G77" s="43">
        <v>175</v>
      </c>
      <c r="H77" s="51"/>
    </row>
    <row r="78" spans="1:8" ht="13.5" customHeight="1">
      <c r="A78" s="90" t="s">
        <v>52</v>
      </c>
      <c r="B78" s="149"/>
      <c r="C78" s="69" t="s">
        <v>127</v>
      </c>
      <c r="D78" s="56">
        <v>3</v>
      </c>
      <c r="E78" s="39">
        <v>17.5</v>
      </c>
      <c r="F78" s="36">
        <v>5</v>
      </c>
      <c r="G78" s="43">
        <f aca="true" t="shared" si="4" ref="G78:G90">D78*E78*F78</f>
        <v>262.5</v>
      </c>
      <c r="H78" s="51"/>
    </row>
    <row r="79" spans="1:8" ht="13.5" customHeight="1">
      <c r="A79" s="90" t="s">
        <v>53</v>
      </c>
      <c r="B79" s="148"/>
      <c r="C79" s="57" t="s">
        <v>127</v>
      </c>
      <c r="D79" s="56">
        <v>7</v>
      </c>
      <c r="E79" s="39">
        <v>17.5</v>
      </c>
      <c r="F79" s="58">
        <v>10</v>
      </c>
      <c r="G79" s="59">
        <f t="shared" si="4"/>
        <v>1225</v>
      </c>
      <c r="H79" s="60"/>
    </row>
    <row r="80" spans="1:8" ht="13.5" customHeight="1">
      <c r="A80" s="91" t="s">
        <v>54</v>
      </c>
      <c r="B80" s="148"/>
      <c r="C80" s="57" t="s">
        <v>127</v>
      </c>
      <c r="D80" s="56">
        <v>12</v>
      </c>
      <c r="E80" s="39">
        <v>17.5</v>
      </c>
      <c r="F80" s="58">
        <v>10</v>
      </c>
      <c r="G80" s="59">
        <f t="shared" si="4"/>
        <v>2100</v>
      </c>
      <c r="H80" s="60"/>
    </row>
    <row r="81" spans="1:8" ht="13.5" customHeight="1">
      <c r="A81" s="91" t="s">
        <v>151</v>
      </c>
      <c r="B81" s="149" t="s">
        <v>148</v>
      </c>
      <c r="C81" s="69" t="s">
        <v>127</v>
      </c>
      <c r="D81" s="42">
        <v>4</v>
      </c>
      <c r="E81" s="39">
        <v>17.5</v>
      </c>
      <c r="F81" s="36">
        <v>10</v>
      </c>
      <c r="G81" s="43">
        <f t="shared" si="4"/>
        <v>700</v>
      </c>
      <c r="H81" s="51"/>
    </row>
    <row r="82" spans="1:8" ht="13.5" customHeight="1">
      <c r="A82" s="90" t="s">
        <v>55</v>
      </c>
      <c r="B82" s="149"/>
      <c r="C82" s="69" t="s">
        <v>128</v>
      </c>
      <c r="D82" s="42">
        <v>10</v>
      </c>
      <c r="E82" s="39">
        <v>17.5</v>
      </c>
      <c r="F82" s="36">
        <v>10</v>
      </c>
      <c r="G82" s="43">
        <f t="shared" si="4"/>
        <v>1750</v>
      </c>
      <c r="H82" s="51"/>
    </row>
    <row r="83" spans="1:8" ht="13.5" customHeight="1">
      <c r="A83" s="90" t="s">
        <v>56</v>
      </c>
      <c r="B83" s="149"/>
      <c r="C83" s="69" t="s">
        <v>127</v>
      </c>
      <c r="D83" s="42">
        <v>5</v>
      </c>
      <c r="E83" s="39">
        <v>17.5</v>
      </c>
      <c r="F83" s="36">
        <v>4</v>
      </c>
      <c r="G83" s="43">
        <f t="shared" si="4"/>
        <v>350</v>
      </c>
      <c r="H83" s="51"/>
    </row>
    <row r="84" spans="1:8" ht="13.5" customHeight="1">
      <c r="A84" s="90" t="s">
        <v>158</v>
      </c>
      <c r="B84" s="149" t="s">
        <v>159</v>
      </c>
      <c r="C84" s="69" t="s">
        <v>128</v>
      </c>
      <c r="D84" s="42">
        <v>2</v>
      </c>
      <c r="E84" s="39">
        <v>17.5</v>
      </c>
      <c r="F84" s="36">
        <v>20</v>
      </c>
      <c r="G84" s="43">
        <f t="shared" si="4"/>
        <v>700</v>
      </c>
      <c r="H84" s="51"/>
    </row>
    <row r="85" spans="1:8" ht="13.5" customHeight="1">
      <c r="A85" s="90" t="s">
        <v>183</v>
      </c>
      <c r="B85" s="149" t="s">
        <v>181</v>
      </c>
      <c r="C85" s="69" t="s">
        <v>128</v>
      </c>
      <c r="D85" s="42">
        <v>1</v>
      </c>
      <c r="E85" s="39">
        <v>17.5</v>
      </c>
      <c r="F85" s="36">
        <v>27</v>
      </c>
      <c r="G85" s="43">
        <f t="shared" si="4"/>
        <v>472.5</v>
      </c>
      <c r="H85" s="51"/>
    </row>
    <row r="86" spans="1:8" ht="13.5" customHeight="1">
      <c r="A86" s="90" t="s">
        <v>182</v>
      </c>
      <c r="B86" s="149" t="s">
        <v>184</v>
      </c>
      <c r="C86" s="69" t="s">
        <v>128</v>
      </c>
      <c r="D86" s="42">
        <v>1</v>
      </c>
      <c r="E86" s="39">
        <v>17.5</v>
      </c>
      <c r="F86" s="36">
        <v>45</v>
      </c>
      <c r="G86" s="43">
        <f t="shared" si="4"/>
        <v>787.5</v>
      </c>
      <c r="H86" s="51"/>
    </row>
    <row r="87" spans="1:8" ht="13.5" customHeight="1">
      <c r="A87" s="90" t="s">
        <v>182</v>
      </c>
      <c r="B87" s="149" t="s">
        <v>177</v>
      </c>
      <c r="C87" s="69" t="s">
        <v>128</v>
      </c>
      <c r="D87" s="42">
        <v>1</v>
      </c>
      <c r="E87" s="39">
        <v>17.5</v>
      </c>
      <c r="F87" s="36">
        <v>47</v>
      </c>
      <c r="G87" s="43">
        <f>D87*E87*F87</f>
        <v>822.5</v>
      </c>
      <c r="H87" s="51"/>
    </row>
    <row r="88" spans="1:8" ht="13.5" customHeight="1">
      <c r="A88" s="90" t="s">
        <v>179</v>
      </c>
      <c r="B88" s="149" t="s">
        <v>180</v>
      </c>
      <c r="C88" s="69" t="s">
        <v>128</v>
      </c>
      <c r="D88" s="42">
        <v>1</v>
      </c>
      <c r="E88" s="39">
        <v>17.5</v>
      </c>
      <c r="F88" s="36">
        <v>20</v>
      </c>
      <c r="G88" s="43">
        <f>D88*E88*F88</f>
        <v>350</v>
      </c>
      <c r="H88" s="51"/>
    </row>
    <row r="89" spans="1:8" ht="13.5" customHeight="1">
      <c r="A89" s="90" t="s">
        <v>169</v>
      </c>
      <c r="B89" s="149"/>
      <c r="C89" s="69" t="s">
        <v>128</v>
      </c>
      <c r="D89" s="42">
        <v>1</v>
      </c>
      <c r="E89" s="39">
        <v>26</v>
      </c>
      <c r="F89" s="36">
        <v>50</v>
      </c>
      <c r="G89" s="43">
        <f t="shared" si="4"/>
        <v>1300</v>
      </c>
      <c r="H89" s="51"/>
    </row>
    <row r="90" spans="1:8" ht="13.5" customHeight="1">
      <c r="A90" s="90" t="s">
        <v>87</v>
      </c>
      <c r="B90" s="149"/>
      <c r="C90" s="69" t="s">
        <v>127</v>
      </c>
      <c r="D90" s="42">
        <v>20</v>
      </c>
      <c r="E90" s="39">
        <v>17.5</v>
      </c>
      <c r="F90" s="36">
        <v>4</v>
      </c>
      <c r="G90" s="43">
        <f t="shared" si="4"/>
        <v>1400</v>
      </c>
      <c r="H90" s="51"/>
    </row>
    <row r="91" spans="1:10" ht="13.5" customHeight="1">
      <c r="A91" s="90" t="s">
        <v>57</v>
      </c>
      <c r="B91" s="33"/>
      <c r="C91" s="62"/>
      <c r="D91" s="63"/>
      <c r="E91" s="32"/>
      <c r="F91" s="64" t="s">
        <v>8</v>
      </c>
      <c r="G91" s="105">
        <f>SUM(G34:G90)</f>
        <v>78972.5</v>
      </c>
      <c r="H91" s="65"/>
      <c r="I91" s="67" t="s">
        <v>60</v>
      </c>
      <c r="J91" s="68"/>
    </row>
    <row r="92" spans="1:9" ht="13.5" customHeight="1">
      <c r="A92" s="33"/>
      <c r="E92" s="32"/>
      <c r="F92" s="1"/>
      <c r="G92" s="8"/>
      <c r="I92" t="s">
        <v>73</v>
      </c>
    </row>
    <row r="93" ht="13.5" customHeight="1">
      <c r="B93" s="66"/>
    </row>
    <row r="94" ht="13.5" customHeight="1">
      <c r="A94" s="66"/>
    </row>
    <row r="98" ht="12.75">
      <c r="H98" s="5"/>
    </row>
  </sheetData>
  <sheetProtection/>
  <mergeCells count="1">
    <mergeCell ref="A1:A7"/>
  </mergeCells>
  <printOptions horizontalCentered="1" verticalCentered="1"/>
  <pageMargins left="0.19652777777777777" right="0.19652777777777777" top="0" bottom="0.19652777777777777" header="0.5118055555555555" footer="0.5118055555555555"/>
  <pageSetup horizontalDpi="300" verticalDpi="300" orientation="landscape" paperSize="9" r:id="rId3"/>
  <rowBreaks count="1" manualBreakCount="1">
    <brk id="3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5">
      <selection activeCell="B12" sqref="B12"/>
    </sheetView>
  </sheetViews>
  <sheetFormatPr defaultColWidth="9.140625" defaultRowHeight="12.75"/>
  <cols>
    <col min="1" max="1" width="40.00390625" style="0" customWidth="1"/>
    <col min="2" max="2" width="12.7109375" style="8" customWidth="1"/>
    <col min="3" max="3" width="13.7109375" style="8" customWidth="1"/>
    <col min="4" max="4" width="13.7109375" style="2" customWidth="1"/>
    <col min="5" max="5" width="12.7109375" style="2" customWidth="1"/>
    <col min="6" max="6" width="12.7109375" style="3" customWidth="1"/>
    <col min="7" max="7" width="15.421875" style="0" customWidth="1"/>
    <col min="9" max="9" width="11.7109375" style="0" customWidth="1"/>
    <col min="11" max="11" width="9.140625" style="12" customWidth="1"/>
    <col min="12" max="12" width="9.140625" style="5" customWidth="1"/>
  </cols>
  <sheetData>
    <row r="1" spans="3:4" ht="12.75">
      <c r="C1" s="87" t="str">
        <f>calcolo!E12</f>
        <v>Fondo 2012</v>
      </c>
      <c r="D1" s="87" t="str">
        <f>calcolo!F12</f>
        <v>Lordo dipend.</v>
      </c>
    </row>
    <row r="2" spans="3:4" ht="12.75">
      <c r="C2" s="87">
        <f>calcolo!E13</f>
        <v>74534</v>
      </c>
      <c r="D2" s="87">
        <f>calcolo!F13</f>
        <v>56167.294649585536</v>
      </c>
    </row>
    <row r="3" spans="2:4" ht="12.75">
      <c r="B3" s="8" t="str">
        <f>calcolo!D14</f>
        <v>Avanzo 2012</v>
      </c>
      <c r="C3" s="87">
        <f>calcolo!E14</f>
        <v>62433.26</v>
      </c>
      <c r="D3" s="87">
        <f>calcolo!F14</f>
        <v>47048.425018839494</v>
      </c>
    </row>
    <row r="4" spans="2:4" ht="12.75">
      <c r="B4" s="8" t="str">
        <f>calcolo!D15</f>
        <v>Totale</v>
      </c>
      <c r="C4" s="87">
        <f>calcolo!E15</f>
        <v>0</v>
      </c>
      <c r="D4" s="4">
        <f>calcolo!F15</f>
        <v>103215.71966842504</v>
      </c>
    </row>
    <row r="5" spans="3:4" ht="12.75">
      <c r="C5" s="87"/>
      <c r="D5" s="4"/>
    </row>
    <row r="6" spans="3:4" ht="12.75">
      <c r="C6" s="135" t="str">
        <f>calcolo!C28</f>
        <v>ATA</v>
      </c>
      <c r="D6" s="87">
        <f>calcolo!D28</f>
        <v>14168.732950263755</v>
      </c>
    </row>
    <row r="7" spans="3:4" ht="12.75">
      <c r="C7" s="135" t="str">
        <f>calcolo!E28</f>
        <v>Docenti</v>
      </c>
      <c r="D7" s="87">
        <f>calcolo!F28</f>
        <v>80289.48671816128</v>
      </c>
    </row>
    <row r="8" spans="3:4" ht="12.75">
      <c r="C8" s="87"/>
      <c r="D8" s="4"/>
    </row>
    <row r="9" spans="3:7" ht="12.75">
      <c r="C9" s="2"/>
      <c r="F9" s="8"/>
      <c r="G9" s="34"/>
    </row>
    <row r="10" spans="1:7" ht="12.75">
      <c r="A10" s="96" t="s">
        <v>9</v>
      </c>
      <c r="B10" s="99">
        <f>SUM(B11:B12)</f>
        <v>8757.5</v>
      </c>
      <c r="C10" s="2"/>
      <c r="F10" s="8"/>
      <c r="G10" s="34"/>
    </row>
    <row r="11" spans="1:7" ht="12.75">
      <c r="A11" s="136" t="s">
        <v>113</v>
      </c>
      <c r="B11" s="137">
        <f>calcolo!D19+calcolo!D20</f>
        <v>3850</v>
      </c>
      <c r="C11" s="2"/>
      <c r="F11" s="8"/>
      <c r="G11" s="34"/>
    </row>
    <row r="12" spans="1:7" ht="12.75">
      <c r="A12" s="136" t="s">
        <v>114</v>
      </c>
      <c r="B12" s="137">
        <f>calcolo!D21+calcolo!D22</f>
        <v>4907.5</v>
      </c>
      <c r="C12" s="2"/>
      <c r="F12" s="8"/>
      <c r="G12" s="34"/>
    </row>
    <row r="13" spans="1:7" ht="12.75">
      <c r="A13" s="33"/>
      <c r="B13" s="62"/>
      <c r="C13" s="2"/>
      <c r="F13" s="8"/>
      <c r="G13" s="34"/>
    </row>
    <row r="14" spans="1:12" ht="15" customHeight="1">
      <c r="A14" s="94" t="s">
        <v>92</v>
      </c>
      <c r="B14" s="99">
        <f>SUM(B15:B18)</f>
        <v>15172.5</v>
      </c>
      <c r="C14" s="34"/>
      <c r="D14"/>
      <c r="E14"/>
      <c r="F14"/>
      <c r="G14" s="12"/>
      <c r="H14" s="5"/>
      <c r="K14"/>
      <c r="L14"/>
    </row>
    <row r="15" spans="1:12" ht="15" customHeight="1">
      <c r="A15" s="98" t="s">
        <v>67</v>
      </c>
      <c r="B15" s="95">
        <f>'dettaglio impiego'!D14+'dettaglio impiego'!D15+'dettaglio impiego'!D16</f>
        <v>0</v>
      </c>
      <c r="C15" s="34"/>
      <c r="D15"/>
      <c r="E15"/>
      <c r="F15"/>
      <c r="G15" s="12"/>
      <c r="H15" s="5"/>
      <c r="K15"/>
      <c r="L15"/>
    </row>
    <row r="16" spans="1:7" ht="15" customHeight="1">
      <c r="A16" s="93" t="s">
        <v>88</v>
      </c>
      <c r="B16" s="97">
        <f>'dettaglio impiego'!G23+'dettaglio impiego'!G25</f>
        <v>1885</v>
      </c>
      <c r="C16" s="92"/>
      <c r="F16" s="8"/>
      <c r="G16" s="34"/>
    </row>
    <row r="17" spans="1:7" ht="15" customHeight="1">
      <c r="A17" s="93" t="s">
        <v>89</v>
      </c>
      <c r="B17" s="97">
        <f>'dettaglio impiego'!G27+'dettaglio impiego'!G28</f>
        <v>5937.5</v>
      </c>
      <c r="C17" s="2"/>
      <c r="F17" s="8"/>
      <c r="G17" s="34"/>
    </row>
    <row r="18" spans="1:7" ht="15" customHeight="1">
      <c r="A18" s="93" t="s">
        <v>90</v>
      </c>
      <c r="B18" s="97">
        <f>'dettaglio impiego'!G24+'dettaglio impiego'!G29</f>
        <v>7350</v>
      </c>
      <c r="C18" s="2"/>
      <c r="F18" s="8"/>
      <c r="G18" s="34"/>
    </row>
    <row r="19" ht="15" customHeight="1"/>
    <row r="20" spans="1:2" ht="15" customHeight="1">
      <c r="A20" s="106" t="s">
        <v>93</v>
      </c>
      <c r="B20" s="99">
        <f>SUM(B21:B24)</f>
        <v>36442.5</v>
      </c>
    </row>
    <row r="21" spans="1:12" ht="13.5" customHeight="1">
      <c r="A21" s="89" t="s">
        <v>95</v>
      </c>
      <c r="B21" s="52">
        <f>'dettaglio impiego'!G34</f>
        <v>1225</v>
      </c>
      <c r="C21" s="51"/>
      <c r="D21"/>
      <c r="E21"/>
      <c r="F21"/>
      <c r="G21" s="12"/>
      <c r="H21" s="5"/>
      <c r="K21"/>
      <c r="L21"/>
    </row>
    <row r="22" spans="1:12" ht="13.5" customHeight="1">
      <c r="A22" s="89" t="s">
        <v>96</v>
      </c>
      <c r="B22" s="43">
        <f>SUM('dettaglio impiego'!G35:G45)</f>
        <v>29557.5</v>
      </c>
      <c r="C22" s="51"/>
      <c r="D22"/>
      <c r="E22"/>
      <c r="F22"/>
      <c r="G22" s="12"/>
      <c r="H22" s="5"/>
      <c r="K22"/>
      <c r="L22"/>
    </row>
    <row r="23" spans="1:12" ht="13.5" customHeight="1">
      <c r="A23" s="90" t="s">
        <v>58</v>
      </c>
      <c r="B23" s="43">
        <f>'dettaglio impiego'!G46</f>
        <v>1750</v>
      </c>
      <c r="C23" s="51"/>
      <c r="D23"/>
      <c r="E23"/>
      <c r="F23"/>
      <c r="G23" s="12"/>
      <c r="H23" s="5"/>
      <c r="K23"/>
      <c r="L23"/>
    </row>
    <row r="24" spans="1:12" ht="13.5" customHeight="1">
      <c r="A24" s="90" t="s">
        <v>97</v>
      </c>
      <c r="B24" s="43">
        <f>SUM('dettaglio impiego'!G47:G50)</f>
        <v>3910</v>
      </c>
      <c r="C24" s="51"/>
      <c r="D24"/>
      <c r="E24"/>
      <c r="F24"/>
      <c r="G24" s="12"/>
      <c r="H24" s="5"/>
      <c r="K24"/>
      <c r="L24"/>
    </row>
    <row r="25" spans="1:12" ht="13.5" customHeight="1">
      <c r="A25" s="102"/>
      <c r="B25" s="103"/>
      <c r="C25" s="101"/>
      <c r="D25"/>
      <c r="E25"/>
      <c r="F25"/>
      <c r="G25" s="12"/>
      <c r="H25" s="5"/>
      <c r="K25"/>
      <c r="L25"/>
    </row>
    <row r="26" spans="1:12" ht="13.5" customHeight="1">
      <c r="A26" s="104" t="s">
        <v>94</v>
      </c>
      <c r="B26" s="105" t="e">
        <f>SUM(B27:B36)</f>
        <v>#REF!</v>
      </c>
      <c r="C26" s="51"/>
      <c r="D26"/>
      <c r="E26"/>
      <c r="F26"/>
      <c r="G26" s="12"/>
      <c r="H26" s="5"/>
      <c r="K26"/>
      <c r="L26"/>
    </row>
    <row r="27" spans="1:12" ht="13.5" customHeight="1">
      <c r="A27" s="89" t="s">
        <v>47</v>
      </c>
      <c r="B27" s="50">
        <f>'dettaglio impiego'!G52</f>
        <v>735</v>
      </c>
      <c r="C27" s="51"/>
      <c r="D27"/>
      <c r="E27"/>
      <c r="F27"/>
      <c r="G27" s="12"/>
      <c r="H27" s="5"/>
      <c r="K27"/>
      <c r="L27"/>
    </row>
    <row r="28" spans="1:12" ht="13.5" customHeight="1">
      <c r="A28" s="89" t="s">
        <v>98</v>
      </c>
      <c r="B28" s="50">
        <f>SUM('dettaglio impiego'!G53:G56)</f>
        <v>4812.5</v>
      </c>
      <c r="C28" s="51"/>
      <c r="D28"/>
      <c r="E28"/>
      <c r="F28"/>
      <c r="G28" s="12"/>
      <c r="H28" s="5"/>
      <c r="K28"/>
      <c r="L28"/>
    </row>
    <row r="29" spans="1:12" ht="13.5" customHeight="1">
      <c r="A29" s="91" t="s">
        <v>99</v>
      </c>
      <c r="B29" s="43">
        <f>SUM('dettaglio impiego'!G57:G65)</f>
        <v>9450</v>
      </c>
      <c r="C29" s="51"/>
      <c r="D29"/>
      <c r="E29"/>
      <c r="F29"/>
      <c r="G29" s="12"/>
      <c r="H29" s="5"/>
      <c r="K29"/>
      <c r="L29"/>
    </row>
    <row r="30" spans="1:12" ht="13.5" customHeight="1">
      <c r="A30" s="89" t="s">
        <v>100</v>
      </c>
      <c r="B30" s="43">
        <f>'dettaglio impiego'!G66</f>
        <v>262.5</v>
      </c>
      <c r="C30" s="51"/>
      <c r="D30"/>
      <c r="E30"/>
      <c r="F30"/>
      <c r="G30" s="12"/>
      <c r="H30" s="5"/>
      <c r="K30"/>
      <c r="L30"/>
    </row>
    <row r="31" spans="1:12" ht="13.5" customHeight="1">
      <c r="A31" s="90" t="s">
        <v>104</v>
      </c>
      <c r="B31" s="43">
        <f>'dettaglio impiego'!G67</f>
        <v>8575</v>
      </c>
      <c r="C31" s="51"/>
      <c r="D31"/>
      <c r="E31"/>
      <c r="F31"/>
      <c r="G31" s="12"/>
      <c r="H31" s="5"/>
      <c r="K31"/>
      <c r="L31"/>
    </row>
    <row r="32" spans="1:12" ht="13.5" customHeight="1">
      <c r="A32" s="89" t="s">
        <v>83</v>
      </c>
      <c r="B32" s="50">
        <f>'dettaglio impiego'!G68</f>
        <v>1750</v>
      </c>
      <c r="C32" s="51"/>
      <c r="D32"/>
      <c r="E32"/>
      <c r="F32"/>
      <c r="G32" s="12"/>
      <c r="H32" s="5"/>
      <c r="K32"/>
      <c r="L32"/>
    </row>
    <row r="33" spans="1:12" ht="13.5" customHeight="1">
      <c r="A33" s="90" t="s">
        <v>102</v>
      </c>
      <c r="B33" s="43">
        <f>'dettaglio impiego'!G69</f>
        <v>875</v>
      </c>
      <c r="C33" s="51"/>
      <c r="D33"/>
      <c r="E33"/>
      <c r="F33"/>
      <c r="G33" s="12"/>
      <c r="H33" s="5"/>
      <c r="K33"/>
      <c r="L33"/>
    </row>
    <row r="34" spans="1:12" ht="13.5" customHeight="1">
      <c r="A34" s="90" t="s">
        <v>49</v>
      </c>
      <c r="B34" s="43" t="e">
        <f>'dettaglio impiego'!#REF!</f>
        <v>#REF!</v>
      </c>
      <c r="C34" s="51"/>
      <c r="D34"/>
      <c r="E34"/>
      <c r="F34"/>
      <c r="G34" s="12"/>
      <c r="H34" s="5"/>
      <c r="K34"/>
      <c r="L34"/>
    </row>
    <row r="35" spans="1:12" ht="13.5" customHeight="1">
      <c r="A35" s="90" t="s">
        <v>101</v>
      </c>
      <c r="B35" s="43">
        <f>SUM('dettaglio impiego'!G70:G76)</f>
        <v>2975</v>
      </c>
      <c r="C35" s="51"/>
      <c r="D35"/>
      <c r="E35"/>
      <c r="F35"/>
      <c r="G35" s="12"/>
      <c r="H35" s="5"/>
      <c r="K35"/>
      <c r="L35"/>
    </row>
    <row r="36" spans="1:12" ht="13.5" customHeight="1">
      <c r="A36" s="90" t="s">
        <v>103</v>
      </c>
      <c r="B36" s="43">
        <f>SUM('dettaglio impiego'!G77:G90)</f>
        <v>12395</v>
      </c>
      <c r="C36" s="100" t="e">
        <f>B10+B20+B26+B14</f>
        <v>#REF!</v>
      </c>
      <c r="D36"/>
      <c r="E36"/>
      <c r="F36"/>
      <c r="G36" s="12"/>
      <c r="H36" s="5"/>
      <c r="K36"/>
      <c r="L36"/>
    </row>
    <row r="37" spans="4:6" ht="13.5" customHeight="1">
      <c r="D37" s="32"/>
      <c r="E37" s="1"/>
      <c r="F37" s="8"/>
    </row>
    <row r="38" ht="13.5" customHeight="1">
      <c r="A38" s="66"/>
    </row>
    <row r="39" ht="13.5" customHeight="1"/>
    <row r="43" ht="12.75">
      <c r="G4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40.00390625" style="0" customWidth="1"/>
    <col min="2" max="2" width="12.7109375" style="8" customWidth="1"/>
    <col min="3" max="3" width="13.7109375" style="8" customWidth="1"/>
    <col min="4" max="4" width="13.7109375" style="2" customWidth="1"/>
    <col min="5" max="5" width="12.7109375" style="2" customWidth="1"/>
    <col min="6" max="6" width="12.7109375" style="3" customWidth="1"/>
    <col min="7" max="7" width="15.421875" style="0" customWidth="1"/>
    <col min="9" max="9" width="11.7109375" style="0" customWidth="1"/>
    <col min="11" max="11" width="9.140625" style="12" customWidth="1"/>
    <col min="12" max="12" width="9.140625" style="5" customWidth="1"/>
  </cols>
  <sheetData>
    <row r="1" spans="3:4" ht="12.75">
      <c r="C1" s="87" t="str">
        <f>calcolo!E12</f>
        <v>Fondo 2012</v>
      </c>
      <c r="D1" s="87" t="str">
        <f>calcolo!F12</f>
        <v>Lordo dipend.</v>
      </c>
    </row>
    <row r="2" spans="3:4" ht="12.75">
      <c r="C2" s="87">
        <f>calcolo!E13</f>
        <v>74534</v>
      </c>
      <c r="D2" s="87">
        <f>calcolo!F13</f>
        <v>56167.294649585536</v>
      </c>
    </row>
    <row r="3" spans="2:4" ht="12.75">
      <c r="B3" s="8" t="str">
        <f>calcolo!D14</f>
        <v>Avanzo 2012</v>
      </c>
      <c r="C3" s="87">
        <f>calcolo!E14</f>
        <v>62433.26</v>
      </c>
      <c r="D3" s="87">
        <f>calcolo!F14</f>
        <v>47048.425018839494</v>
      </c>
    </row>
    <row r="4" spans="2:4" ht="12.75">
      <c r="B4" s="8" t="str">
        <f>calcolo!D15</f>
        <v>Totale</v>
      </c>
      <c r="C4" s="87">
        <f>calcolo!E15</f>
        <v>0</v>
      </c>
      <c r="D4" s="4">
        <f>calcolo!F15</f>
        <v>103215.71966842504</v>
      </c>
    </row>
    <row r="5" spans="3:4" ht="12.75">
      <c r="C5" s="87"/>
      <c r="D5" s="4"/>
    </row>
    <row r="6" spans="3:4" ht="12.75">
      <c r="C6" s="135" t="str">
        <f>calcolo!C28</f>
        <v>ATA</v>
      </c>
      <c r="D6" s="87">
        <f>calcolo!D28</f>
        <v>14168.732950263755</v>
      </c>
    </row>
    <row r="7" spans="3:4" ht="12.75">
      <c r="C7" s="135" t="str">
        <f>calcolo!E28</f>
        <v>Docenti</v>
      </c>
      <c r="D7" s="87">
        <f>calcolo!F28</f>
        <v>80289.48671816128</v>
      </c>
    </row>
    <row r="8" spans="3:4" ht="12.75">
      <c r="C8" s="87"/>
      <c r="D8" s="4"/>
    </row>
    <row r="9" spans="3:7" ht="12.75">
      <c r="C9" s="2"/>
      <c r="F9" s="8"/>
      <c r="G9" s="34"/>
    </row>
    <row r="10" spans="1:12" ht="15" customHeight="1">
      <c r="A10" s="94" t="s">
        <v>9</v>
      </c>
      <c r="B10" s="99">
        <f>SUM(B11:B12)</f>
        <v>8757.5</v>
      </c>
      <c r="C10" s="138">
        <f>B10/$D$4*100</f>
        <v>8.484657209321409</v>
      </c>
      <c r="D10"/>
      <c r="E10"/>
      <c r="F10"/>
      <c r="G10" s="12"/>
      <c r="H10" s="5"/>
      <c r="K10"/>
      <c r="L10"/>
    </row>
    <row r="11" spans="1:7" ht="12.75">
      <c r="A11" s="136" t="s">
        <v>113</v>
      </c>
      <c r="B11" s="137">
        <f>calcolo!D19+calcolo!D20</f>
        <v>3850</v>
      </c>
      <c r="C11" s="2"/>
      <c r="F11" s="8"/>
      <c r="G11" s="34"/>
    </row>
    <row r="12" spans="1:7" ht="12.75">
      <c r="A12" s="136" t="s">
        <v>114</v>
      </c>
      <c r="B12" s="137">
        <f>calcolo!D21+calcolo!D22</f>
        <v>4907.5</v>
      </c>
      <c r="C12" s="2"/>
      <c r="F12" s="8"/>
      <c r="G12" s="34"/>
    </row>
    <row r="13" spans="1:7" ht="12.75">
      <c r="A13" s="33"/>
      <c r="B13" s="62"/>
      <c r="C13" s="2"/>
      <c r="F13" s="8"/>
      <c r="G13" s="34"/>
    </row>
    <row r="14" spans="1:12" ht="15" customHeight="1">
      <c r="A14" s="94" t="s">
        <v>92</v>
      </c>
      <c r="B14" s="99">
        <f>SUM(B15:B18)</f>
        <v>15172.5</v>
      </c>
      <c r="C14" s="138">
        <f>B14/$D$4*100</f>
        <v>14.699795776012456</v>
      </c>
      <c r="D14"/>
      <c r="E14"/>
      <c r="F14"/>
      <c r="G14" s="12"/>
      <c r="H14" s="5"/>
      <c r="K14"/>
      <c r="L14"/>
    </row>
    <row r="15" spans="1:12" ht="15" customHeight="1">
      <c r="A15" s="98" t="s">
        <v>67</v>
      </c>
      <c r="B15" s="95">
        <f>'dettaglio impiego'!D14+'dettaglio impiego'!D15+'dettaglio impiego'!D16</f>
        <v>0</v>
      </c>
      <c r="C15" s="34"/>
      <c r="D15"/>
      <c r="E15"/>
      <c r="F15"/>
      <c r="G15" s="12"/>
      <c r="H15" s="5"/>
      <c r="K15"/>
      <c r="L15"/>
    </row>
    <row r="16" spans="1:7" ht="15" customHeight="1">
      <c r="A16" s="93" t="s">
        <v>88</v>
      </c>
      <c r="B16" s="97">
        <f>'dettaglio impiego'!G23+'dettaglio impiego'!G25</f>
        <v>1885</v>
      </c>
      <c r="C16" s="92"/>
      <c r="F16" s="8"/>
      <c r="G16" s="34"/>
    </row>
    <row r="17" spans="1:7" ht="15" customHeight="1">
      <c r="A17" s="93" t="s">
        <v>89</v>
      </c>
      <c r="B17" s="97">
        <f>'dettaglio impiego'!G27+'dettaglio impiego'!G28</f>
        <v>5937.5</v>
      </c>
      <c r="C17" s="2"/>
      <c r="F17" s="8"/>
      <c r="G17" s="34"/>
    </row>
    <row r="18" spans="1:7" ht="15" customHeight="1">
      <c r="A18" s="93" t="s">
        <v>90</v>
      </c>
      <c r="B18" s="97">
        <f>'dettaglio impiego'!G24+'dettaglio impiego'!G29</f>
        <v>7350</v>
      </c>
      <c r="C18" s="2"/>
      <c r="F18" s="8"/>
      <c r="G18" s="34"/>
    </row>
    <row r="19" ht="15" customHeight="1"/>
    <row r="20" spans="1:3" ht="15" customHeight="1">
      <c r="A20" s="106" t="s">
        <v>93</v>
      </c>
      <c r="B20" s="99">
        <f>SUM(B21:B24)</f>
        <v>36442.5</v>
      </c>
      <c r="C20" s="138">
        <f>B20/$D$4*100</f>
        <v>35.30712193556328</v>
      </c>
    </row>
    <row r="21" spans="1:12" ht="13.5" customHeight="1">
      <c r="A21" s="89" t="s">
        <v>95</v>
      </c>
      <c r="B21" s="52">
        <f>'dettaglio impiego'!G34</f>
        <v>1225</v>
      </c>
      <c r="C21" s="51"/>
      <c r="D21"/>
      <c r="E21"/>
      <c r="F21"/>
      <c r="G21" s="12"/>
      <c r="H21" s="5"/>
      <c r="K21"/>
      <c r="L21"/>
    </row>
    <row r="22" spans="1:12" ht="13.5" customHeight="1">
      <c r="A22" s="89" t="s">
        <v>96</v>
      </c>
      <c r="B22" s="43">
        <f>SUM('dettaglio impiego'!G35:G45)</f>
        <v>29557.5</v>
      </c>
      <c r="C22" s="51"/>
      <c r="D22"/>
      <c r="E22"/>
      <c r="F22"/>
      <c r="G22" s="12"/>
      <c r="H22" s="5"/>
      <c r="K22"/>
      <c r="L22"/>
    </row>
    <row r="23" spans="1:12" ht="13.5" customHeight="1">
      <c r="A23" s="90" t="s">
        <v>58</v>
      </c>
      <c r="B23" s="43">
        <f>'dettaglio impiego'!G46</f>
        <v>1750</v>
      </c>
      <c r="C23" s="51"/>
      <c r="D23"/>
      <c r="E23"/>
      <c r="F23"/>
      <c r="G23" s="12"/>
      <c r="H23" s="5"/>
      <c r="K23"/>
      <c r="L23"/>
    </row>
    <row r="24" spans="1:12" ht="13.5" customHeight="1">
      <c r="A24" s="90" t="s">
        <v>97</v>
      </c>
      <c r="B24" s="43">
        <f>SUM('dettaglio impiego'!G47:G50)</f>
        <v>3910</v>
      </c>
      <c r="C24" s="51"/>
      <c r="D24"/>
      <c r="E24"/>
      <c r="F24"/>
      <c r="G24" s="12"/>
      <c r="H24" s="5"/>
      <c r="K24"/>
      <c r="L24"/>
    </row>
    <row r="25" spans="1:12" ht="13.5" customHeight="1">
      <c r="A25" s="102"/>
      <c r="B25" s="103"/>
      <c r="C25" s="101"/>
      <c r="D25"/>
      <c r="E25"/>
      <c r="F25"/>
      <c r="G25" s="12"/>
      <c r="H25" s="5"/>
      <c r="K25"/>
      <c r="L25"/>
    </row>
    <row r="26" spans="1:12" ht="13.5" customHeight="1">
      <c r="A26" s="104" t="s">
        <v>94</v>
      </c>
      <c r="B26" s="105" t="e">
        <f>SUM(B27:B36)</f>
        <v>#REF!</v>
      </c>
      <c r="C26" s="138" t="e">
        <f>B26/$D$4*100</f>
        <v>#REF!</v>
      </c>
      <c r="D26" s="139" t="e">
        <f>C10+C14+C20+C26</f>
        <v>#REF!</v>
      </c>
      <c r="E26"/>
      <c r="F26"/>
      <c r="G26" s="12"/>
      <c r="H26" s="5"/>
      <c r="K26"/>
      <c r="L26"/>
    </row>
    <row r="27" spans="1:12" ht="13.5" customHeight="1">
      <c r="A27" s="89" t="s">
        <v>47</v>
      </c>
      <c r="B27" s="50">
        <f>'dettaglio impiego'!G52</f>
        <v>735</v>
      </c>
      <c r="C27" s="51"/>
      <c r="D27"/>
      <c r="E27"/>
      <c r="F27"/>
      <c r="G27" s="12"/>
      <c r="H27" s="5"/>
      <c r="K27"/>
      <c r="L27"/>
    </row>
    <row r="28" spans="1:12" ht="13.5" customHeight="1">
      <c r="A28" s="89" t="s">
        <v>98</v>
      </c>
      <c r="B28" s="50">
        <f>SUM('dettaglio impiego'!G53:G56)</f>
        <v>4812.5</v>
      </c>
      <c r="C28" s="51"/>
      <c r="D28"/>
      <c r="E28"/>
      <c r="F28"/>
      <c r="G28" s="12"/>
      <c r="H28" s="5"/>
      <c r="K28"/>
      <c r="L28"/>
    </row>
    <row r="29" spans="1:12" ht="13.5" customHeight="1">
      <c r="A29" s="91" t="s">
        <v>99</v>
      </c>
      <c r="B29" s="43">
        <f>SUM('dettaglio impiego'!G57:G65)</f>
        <v>9450</v>
      </c>
      <c r="C29" s="51"/>
      <c r="D29"/>
      <c r="E29"/>
      <c r="F29"/>
      <c r="G29" s="12"/>
      <c r="H29" s="5"/>
      <c r="K29"/>
      <c r="L29"/>
    </row>
    <row r="30" spans="1:12" ht="13.5" customHeight="1">
      <c r="A30" s="89" t="s">
        <v>100</v>
      </c>
      <c r="B30" s="43">
        <f>'dettaglio impiego'!G66</f>
        <v>262.5</v>
      </c>
      <c r="C30" s="51"/>
      <c r="D30"/>
      <c r="E30"/>
      <c r="F30"/>
      <c r="G30" s="12"/>
      <c r="H30" s="5"/>
      <c r="K30"/>
      <c r="L30"/>
    </row>
    <row r="31" spans="1:12" ht="13.5" customHeight="1">
      <c r="A31" s="90" t="s">
        <v>104</v>
      </c>
      <c r="B31" s="43">
        <f>'dettaglio impiego'!G67</f>
        <v>8575</v>
      </c>
      <c r="C31" s="51"/>
      <c r="D31"/>
      <c r="E31"/>
      <c r="F31"/>
      <c r="G31" s="12"/>
      <c r="H31" s="5"/>
      <c r="K31"/>
      <c r="L31"/>
    </row>
    <row r="32" spans="1:12" ht="13.5" customHeight="1">
      <c r="A32" s="89" t="s">
        <v>83</v>
      </c>
      <c r="B32" s="50">
        <f>'dettaglio impiego'!G68</f>
        <v>1750</v>
      </c>
      <c r="C32" s="51"/>
      <c r="D32"/>
      <c r="E32"/>
      <c r="F32"/>
      <c r="G32" s="12"/>
      <c r="H32" s="5"/>
      <c r="K32"/>
      <c r="L32"/>
    </row>
    <row r="33" spans="1:12" ht="13.5" customHeight="1">
      <c r="A33" s="90" t="s">
        <v>102</v>
      </c>
      <c r="B33" s="43">
        <f>'dettaglio impiego'!G69</f>
        <v>875</v>
      </c>
      <c r="C33" s="51"/>
      <c r="D33"/>
      <c r="E33"/>
      <c r="F33"/>
      <c r="G33" s="12"/>
      <c r="H33" s="5"/>
      <c r="K33"/>
      <c r="L33"/>
    </row>
    <row r="34" spans="1:12" ht="13.5" customHeight="1">
      <c r="A34" s="90" t="s">
        <v>49</v>
      </c>
      <c r="B34" s="43" t="e">
        <f>'dettaglio impiego'!#REF!</f>
        <v>#REF!</v>
      </c>
      <c r="C34" s="51"/>
      <c r="D34"/>
      <c r="E34"/>
      <c r="F34"/>
      <c r="G34" s="12"/>
      <c r="H34" s="5"/>
      <c r="K34"/>
      <c r="L34"/>
    </row>
    <row r="35" spans="1:12" ht="13.5" customHeight="1">
      <c r="A35" s="90" t="s">
        <v>101</v>
      </c>
      <c r="B35" s="43">
        <f>SUM('dettaglio impiego'!G70:G76)</f>
        <v>2975</v>
      </c>
      <c r="C35" s="51"/>
      <c r="D35"/>
      <c r="E35"/>
      <c r="F35"/>
      <c r="G35" s="12"/>
      <c r="H35" s="5"/>
      <c r="K35"/>
      <c r="L35"/>
    </row>
    <row r="36" spans="1:12" ht="13.5" customHeight="1">
      <c r="A36" s="90" t="s">
        <v>103</v>
      </c>
      <c r="B36" s="43">
        <f>SUM('dettaglio impiego'!G77:G90)</f>
        <v>12395</v>
      </c>
      <c r="C36" s="100" t="e">
        <f>B10+B20+B26+B14</f>
        <v>#REF!</v>
      </c>
      <c r="D36"/>
      <c r="E36"/>
      <c r="F36"/>
      <c r="G36" s="12"/>
      <c r="H36" s="5"/>
      <c r="K36"/>
      <c r="L36"/>
    </row>
    <row r="37" spans="4:6" ht="13.5" customHeight="1">
      <c r="D37" s="32"/>
      <c r="E37" s="1"/>
      <c r="F37" s="8"/>
    </row>
    <row r="38" ht="13.5" customHeight="1">
      <c r="A38" s="66"/>
    </row>
    <row r="39" ht="13.5" customHeight="1"/>
    <row r="43" ht="12.75">
      <c r="G4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2.140625" style="5" customWidth="1"/>
    <col min="2" max="2" width="11.7109375" style="5" customWidth="1"/>
    <col min="3" max="8" width="12.140625" style="5" customWidth="1"/>
    <col min="9" max="9" width="11.7109375" style="5" customWidth="1"/>
    <col min="10" max="16384" width="9.140625" style="5" customWidth="1"/>
  </cols>
  <sheetData>
    <row r="2" spans="1:2" ht="12.75">
      <c r="A2" s="5" t="s">
        <v>15</v>
      </c>
      <c r="B2" s="5">
        <f>calcolo!D28</f>
        <v>14168.732950263755</v>
      </c>
    </row>
    <row r="3" ht="12.75"/>
    <row r="4" spans="2:11" ht="12.75">
      <c r="B4" s="16" t="s">
        <v>16</v>
      </c>
      <c r="C4" s="3" t="s">
        <v>17</v>
      </c>
      <c r="D4" s="3" t="s">
        <v>18</v>
      </c>
      <c r="E4" s="3" t="s">
        <v>62</v>
      </c>
      <c r="F4" s="3" t="s">
        <v>61</v>
      </c>
      <c r="G4" s="3" t="s">
        <v>19</v>
      </c>
      <c r="H4" s="3" t="s">
        <v>20</v>
      </c>
      <c r="I4" s="3" t="s">
        <v>8</v>
      </c>
      <c r="K4" s="17"/>
    </row>
    <row r="5" spans="2:9" ht="12.75">
      <c r="B5" s="16" t="s">
        <v>21</v>
      </c>
      <c r="C5" s="8"/>
      <c r="D5" s="8"/>
      <c r="E5" s="8"/>
      <c r="F5" s="8"/>
      <c r="G5" s="8"/>
      <c r="H5" s="3"/>
      <c r="I5" s="3"/>
    </row>
    <row r="6" spans="1:9" ht="12.75">
      <c r="A6" s="178" t="s">
        <v>22</v>
      </c>
      <c r="B6" s="18">
        <v>300</v>
      </c>
      <c r="C6" s="19">
        <v>50</v>
      </c>
      <c r="D6" s="19">
        <v>150</v>
      </c>
      <c r="E6" s="19"/>
      <c r="F6" s="19"/>
      <c r="G6" s="19"/>
      <c r="H6" s="19">
        <v>250</v>
      </c>
      <c r="I6" s="20">
        <f aca="true" t="shared" si="0" ref="I6:I16">SUM(B6:H6)</f>
        <v>750</v>
      </c>
    </row>
    <row r="7" spans="1:9" ht="12.75">
      <c r="A7" s="178"/>
      <c r="B7" s="21">
        <v>300</v>
      </c>
      <c r="C7" s="22">
        <v>50</v>
      </c>
      <c r="D7" s="22">
        <v>150</v>
      </c>
      <c r="E7" s="22"/>
      <c r="F7" s="22"/>
      <c r="G7" s="22"/>
      <c r="H7" s="22">
        <v>50</v>
      </c>
      <c r="I7" s="23">
        <f t="shared" si="0"/>
        <v>550</v>
      </c>
    </row>
    <row r="8" spans="1:9" ht="12.75">
      <c r="A8" s="178"/>
      <c r="B8" s="21">
        <v>300</v>
      </c>
      <c r="C8" s="22">
        <v>50</v>
      </c>
      <c r="D8" s="22">
        <v>150</v>
      </c>
      <c r="E8" s="22"/>
      <c r="F8" s="22"/>
      <c r="G8" s="22"/>
      <c r="H8" s="22">
        <v>50</v>
      </c>
      <c r="I8" s="23">
        <f t="shared" si="0"/>
        <v>550</v>
      </c>
    </row>
    <row r="9" spans="1:9" ht="12.75">
      <c r="A9" s="178"/>
      <c r="B9" s="21">
        <v>300</v>
      </c>
      <c r="C9" s="22">
        <v>50</v>
      </c>
      <c r="D9" s="22">
        <v>150</v>
      </c>
      <c r="E9" s="22"/>
      <c r="F9" s="22"/>
      <c r="G9" s="22"/>
      <c r="H9" s="22">
        <v>50</v>
      </c>
      <c r="I9" s="23">
        <f t="shared" si="0"/>
        <v>550</v>
      </c>
    </row>
    <row r="10" spans="1:9" ht="12.75">
      <c r="A10" s="178" t="s">
        <v>23</v>
      </c>
      <c r="B10" s="21">
        <v>300</v>
      </c>
      <c r="C10" s="22">
        <v>50</v>
      </c>
      <c r="D10" s="22">
        <v>150</v>
      </c>
      <c r="E10" s="22"/>
      <c r="F10" s="22"/>
      <c r="G10" s="22"/>
      <c r="H10" s="22">
        <v>50</v>
      </c>
      <c r="I10" s="23">
        <f t="shared" si="0"/>
        <v>550</v>
      </c>
    </row>
    <row r="11" spans="1:9" ht="12.75">
      <c r="A11" s="178"/>
      <c r="B11" s="21">
        <v>300</v>
      </c>
      <c r="C11" s="22">
        <v>50</v>
      </c>
      <c r="D11" s="22">
        <v>150</v>
      </c>
      <c r="E11" s="22"/>
      <c r="F11" s="22"/>
      <c r="G11" s="22"/>
      <c r="H11" s="22">
        <v>50</v>
      </c>
      <c r="I11" s="23">
        <f t="shared" si="0"/>
        <v>550</v>
      </c>
    </row>
    <row r="12" spans="1:9" ht="12.75">
      <c r="A12" s="178" t="s">
        <v>24</v>
      </c>
      <c r="B12" s="21">
        <v>300</v>
      </c>
      <c r="C12" s="22">
        <v>250</v>
      </c>
      <c r="D12" s="22">
        <v>150</v>
      </c>
      <c r="E12" s="22"/>
      <c r="F12" s="22"/>
      <c r="G12" s="22"/>
      <c r="H12" s="22">
        <v>50</v>
      </c>
      <c r="I12" s="23">
        <f t="shared" si="0"/>
        <v>750</v>
      </c>
    </row>
    <row r="13" spans="1:9" ht="12.75">
      <c r="A13" s="178"/>
      <c r="B13" s="21">
        <v>300</v>
      </c>
      <c r="C13" s="22"/>
      <c r="D13" s="22">
        <v>150</v>
      </c>
      <c r="E13" s="22"/>
      <c r="F13" s="22"/>
      <c r="G13" s="22"/>
      <c r="H13" s="22"/>
      <c r="I13" s="23">
        <f t="shared" si="0"/>
        <v>450</v>
      </c>
    </row>
    <row r="14" spans="1:9" ht="12.75">
      <c r="A14" s="178"/>
      <c r="B14" s="21">
        <v>300</v>
      </c>
      <c r="C14" s="22"/>
      <c r="D14" s="22">
        <v>150</v>
      </c>
      <c r="E14" s="22"/>
      <c r="F14" s="22"/>
      <c r="G14" s="22"/>
      <c r="H14" s="22"/>
      <c r="I14" s="23">
        <f t="shared" si="0"/>
        <v>450</v>
      </c>
    </row>
    <row r="15" spans="1:9" ht="12.75">
      <c r="A15" s="178" t="s">
        <v>25</v>
      </c>
      <c r="B15" s="21">
        <v>300</v>
      </c>
      <c r="C15" s="22"/>
      <c r="D15" s="22"/>
      <c r="E15" s="22"/>
      <c r="F15" s="22"/>
      <c r="G15" s="22"/>
      <c r="H15" s="22"/>
      <c r="I15" s="23">
        <f t="shared" si="0"/>
        <v>300</v>
      </c>
    </row>
    <row r="16" spans="1:9" ht="12.75">
      <c r="A16" s="178"/>
      <c r="B16" s="24">
        <v>300</v>
      </c>
      <c r="C16" s="25"/>
      <c r="D16" s="25"/>
      <c r="E16" s="25"/>
      <c r="F16" s="25"/>
      <c r="G16" s="25"/>
      <c r="H16" s="25"/>
      <c r="I16" s="26">
        <f t="shared" si="0"/>
        <v>300</v>
      </c>
    </row>
    <row r="17" spans="2:9" ht="12.75">
      <c r="B17" s="8"/>
      <c r="C17" s="8"/>
      <c r="D17" s="8"/>
      <c r="E17" s="8"/>
      <c r="F17" s="8"/>
      <c r="G17" s="8"/>
      <c r="H17" s="8"/>
      <c r="I17" s="8"/>
    </row>
    <row r="18" spans="2:10" ht="12.75">
      <c r="B18" s="27">
        <f aca="true" t="shared" si="1" ref="B18:I18">SUM(B6:B16)</f>
        <v>3300</v>
      </c>
      <c r="C18" s="28">
        <f t="shared" si="1"/>
        <v>550</v>
      </c>
      <c r="D18" s="28">
        <f t="shared" si="1"/>
        <v>1350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550</v>
      </c>
      <c r="I18" s="29">
        <f t="shared" si="1"/>
        <v>5750</v>
      </c>
      <c r="J18" s="30"/>
    </row>
    <row r="19" spans="2:10" ht="12.75">
      <c r="B19" s="31"/>
      <c r="C19" s="31"/>
      <c r="D19" s="31"/>
      <c r="E19" s="31"/>
      <c r="F19" s="31"/>
      <c r="G19" s="31"/>
      <c r="H19" s="31"/>
      <c r="I19" s="7"/>
      <c r="J19" s="6"/>
    </row>
    <row r="20" spans="2:9" ht="12.75">
      <c r="B20" s="8"/>
      <c r="C20" s="8"/>
      <c r="D20" s="8"/>
      <c r="E20" s="8"/>
      <c r="F20" s="8"/>
      <c r="G20" s="8"/>
      <c r="H20" s="8"/>
      <c r="I20" s="8"/>
    </row>
    <row r="21" spans="2:9" ht="12.75">
      <c r="B21" s="8"/>
      <c r="C21" s="8"/>
      <c r="D21" s="8"/>
      <c r="E21" s="8"/>
      <c r="F21" s="8"/>
      <c r="G21" s="8"/>
      <c r="H21" s="8"/>
      <c r="I21" s="8"/>
    </row>
    <row r="22" ht="12.75">
      <c r="I22" s="8"/>
    </row>
  </sheetData>
  <sheetProtection/>
  <mergeCells count="4">
    <mergeCell ref="A6:A9"/>
    <mergeCell ref="A10:A11"/>
    <mergeCell ref="A12:A14"/>
    <mergeCell ref="A15:A1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2.421875" style="0" customWidth="1"/>
    <col min="2" max="2" width="14.28125" style="0" customWidth="1"/>
    <col min="3" max="3" width="11.7109375" style="0" customWidth="1"/>
    <col min="4" max="4" width="12.00390625" style="0" customWidth="1"/>
    <col min="5" max="5" width="11.421875" style="1" customWidth="1"/>
    <col min="7" max="7" width="7.421875" style="0" customWidth="1"/>
    <col min="8" max="8" width="8.28125" style="0" customWidth="1"/>
    <col min="9" max="9" width="7.28125" style="0" customWidth="1"/>
    <col min="10" max="10" width="8.00390625" style="0" customWidth="1"/>
    <col min="11" max="11" width="10.140625" style="0" customWidth="1"/>
  </cols>
  <sheetData>
    <row r="1" spans="1:9" ht="12.75">
      <c r="A1" s="175" t="s">
        <v>106</v>
      </c>
      <c r="B1" s="175"/>
      <c r="C1" s="175"/>
      <c r="D1" s="175"/>
      <c r="E1" s="175"/>
      <c r="F1" s="175"/>
      <c r="G1" s="175"/>
      <c r="H1" s="175"/>
      <c r="I1" s="175"/>
    </row>
    <row r="2" spans="1:9" ht="12.75">
      <c r="A2" s="175"/>
      <c r="B2" s="175"/>
      <c r="C2" s="175"/>
      <c r="D2" s="175"/>
      <c r="E2" s="175"/>
      <c r="F2" s="175"/>
      <c r="G2" s="175"/>
      <c r="H2" s="175"/>
      <c r="I2" s="175"/>
    </row>
    <row r="3" spans="2:10" ht="12.75">
      <c r="B3" s="5"/>
      <c r="C3" s="5"/>
      <c r="D3" s="3"/>
      <c r="E3" s="8"/>
      <c r="F3" s="3"/>
      <c r="G3" s="71"/>
      <c r="H3" s="7"/>
      <c r="I3" s="9"/>
      <c r="J3" s="9"/>
    </row>
    <row r="4" spans="3:10" ht="12.75">
      <c r="C4" s="1" t="s">
        <v>107</v>
      </c>
      <c r="D4" s="120">
        <f>13468.74+74423.61</f>
        <v>87892.35</v>
      </c>
      <c r="E4" s="4">
        <f>D4*100/132.7</f>
        <v>66233.87339864357</v>
      </c>
      <c r="F4" s="3"/>
      <c r="G4" s="71"/>
      <c r="H4" s="7"/>
      <c r="I4" s="9"/>
      <c r="J4" s="9"/>
    </row>
    <row r="5" spans="9:10" ht="12.75">
      <c r="I5" s="5"/>
      <c r="J5" s="5"/>
    </row>
    <row r="6" spans="1:10" ht="12.75">
      <c r="A6" s="14"/>
      <c r="B6" s="1" t="s">
        <v>13</v>
      </c>
      <c r="C6" s="15">
        <f>E4/100*15</f>
        <v>9935.081009796537</v>
      </c>
      <c r="D6" s="1" t="s">
        <v>14</v>
      </c>
      <c r="E6" s="15">
        <f>E4-C6</f>
        <v>56298.79238884703</v>
      </c>
      <c r="J6" s="5"/>
    </row>
    <row r="7" ht="12.75">
      <c r="J7" s="5"/>
    </row>
    <row r="8" ht="12.75">
      <c r="J8" s="5"/>
    </row>
    <row r="9" spans="1:9" ht="12.75">
      <c r="A9" s="74" t="s">
        <v>67</v>
      </c>
      <c r="B9" s="75" t="s">
        <v>26</v>
      </c>
      <c r="C9" s="75" t="s">
        <v>27</v>
      </c>
      <c r="D9" s="76" t="s">
        <v>63</v>
      </c>
      <c r="E9" s="76" t="s">
        <v>64</v>
      </c>
      <c r="F9" s="34"/>
      <c r="I9" s="5"/>
    </row>
    <row r="10" spans="1:6" ht="12.75" customHeight="1">
      <c r="A10" s="80" t="s">
        <v>75</v>
      </c>
      <c r="B10" s="78">
        <v>2000</v>
      </c>
      <c r="C10" s="75">
        <f>B10*100/132.7</f>
        <v>1507.1590052750566</v>
      </c>
      <c r="D10" s="79">
        <v>11</v>
      </c>
      <c r="E10" s="75">
        <f>C10/D10</f>
        <v>137.01445502500516</v>
      </c>
      <c r="F10" s="72"/>
    </row>
    <row r="11" spans="1:5" ht="12.75">
      <c r="A11" s="80" t="s">
        <v>76</v>
      </c>
      <c r="B11" s="78">
        <v>300</v>
      </c>
      <c r="C11" s="75">
        <f>B11*100/132.7</f>
        <v>226.0738507912585</v>
      </c>
      <c r="D11" s="79">
        <v>1</v>
      </c>
      <c r="E11" s="75">
        <f>C11/D11</f>
        <v>226.0738507912585</v>
      </c>
    </row>
    <row r="12" spans="1:5" ht="12.75">
      <c r="A12" s="80" t="s">
        <v>74</v>
      </c>
      <c r="B12" s="78">
        <v>500</v>
      </c>
      <c r="C12" s="75">
        <f>B12*100/132.7</f>
        <v>376.78975131876416</v>
      </c>
      <c r="D12" s="79">
        <v>3</v>
      </c>
      <c r="E12" s="75">
        <f>C12/D12</f>
        <v>125.59658377292139</v>
      </c>
    </row>
    <row r="13" spans="1:5" ht="12.75">
      <c r="A13" s="121"/>
      <c r="B13" s="122"/>
      <c r="C13" s="123"/>
      <c r="D13" s="124"/>
      <c r="E13" s="123"/>
    </row>
    <row r="14" spans="11:12" ht="15" customHeight="1">
      <c r="K14" s="12"/>
      <c r="L14" s="5"/>
    </row>
    <row r="15" spans="1:6" ht="39">
      <c r="A15" s="36" t="s">
        <v>36</v>
      </c>
      <c r="B15" s="37" t="s">
        <v>37</v>
      </c>
      <c r="C15" s="38" t="s">
        <v>38</v>
      </c>
      <c r="D15" s="37" t="s">
        <v>39</v>
      </c>
      <c r="E15" s="38" t="s">
        <v>40</v>
      </c>
      <c r="F15" s="39" t="s">
        <v>8</v>
      </c>
    </row>
    <row r="16" spans="1:7" ht="12.75">
      <c r="A16" s="41" t="s">
        <v>44</v>
      </c>
      <c r="B16" s="39" t="s">
        <v>45</v>
      </c>
      <c r="C16" s="42">
        <v>3</v>
      </c>
      <c r="D16" s="39">
        <v>14.5</v>
      </c>
      <c r="E16" s="36">
        <v>40</v>
      </c>
      <c r="F16" s="43">
        <f>C16*D16*E16</f>
        <v>1740</v>
      </c>
      <c r="G16" s="51"/>
    </row>
    <row r="17" spans="1:7" ht="12.75">
      <c r="A17" s="41" t="s">
        <v>67</v>
      </c>
      <c r="B17" s="85" t="s">
        <v>41</v>
      </c>
      <c r="C17" s="70"/>
      <c r="D17" s="39"/>
      <c r="E17" s="36"/>
      <c r="F17" s="43">
        <f>SUM(C10:C12)</f>
        <v>2110.0226073850795</v>
      </c>
      <c r="G17" s="51"/>
    </row>
    <row r="18" spans="1:7" ht="12.75">
      <c r="A18" s="41" t="s">
        <v>70</v>
      </c>
      <c r="B18" s="39" t="s">
        <v>45</v>
      </c>
      <c r="C18" s="42">
        <v>12</v>
      </c>
      <c r="D18" s="39">
        <v>12.5</v>
      </c>
      <c r="E18" s="36">
        <v>40</v>
      </c>
      <c r="F18" s="43">
        <f>C18*D18*E18</f>
        <v>6000</v>
      </c>
      <c r="G18" s="51"/>
    </row>
    <row r="19" spans="2:7" ht="12.75">
      <c r="B19" s="8"/>
      <c r="C19" s="8"/>
      <c r="D19" s="32"/>
      <c r="E19" s="48" t="s">
        <v>8</v>
      </c>
      <c r="F19" s="43">
        <f>SUM(F16:F18)</f>
        <v>9850.022607385079</v>
      </c>
      <c r="G19" s="51"/>
    </row>
    <row r="20" spans="2:7" ht="12.75">
      <c r="B20" s="8"/>
      <c r="C20" s="8"/>
      <c r="D20" s="32"/>
      <c r="E20" s="125"/>
      <c r="F20" s="126"/>
      <c r="G20" s="101"/>
    </row>
    <row r="21" ht="12.75">
      <c r="G21" s="65"/>
    </row>
    <row r="22" spans="1:6" ht="39">
      <c r="A22" s="36" t="s">
        <v>36</v>
      </c>
      <c r="B22" s="37" t="s">
        <v>37</v>
      </c>
      <c r="C22" s="38" t="s">
        <v>38</v>
      </c>
      <c r="D22" s="37" t="s">
        <v>39</v>
      </c>
      <c r="E22" s="38" t="s">
        <v>46</v>
      </c>
      <c r="F22" s="39" t="s">
        <v>8</v>
      </c>
    </row>
    <row r="23" spans="1:7" ht="12.75">
      <c r="A23" s="127" t="s">
        <v>108</v>
      </c>
      <c r="B23" s="49" t="s">
        <v>41</v>
      </c>
      <c r="C23" s="36">
        <v>12</v>
      </c>
      <c r="D23" s="39">
        <v>17.5</v>
      </c>
      <c r="E23" s="36">
        <v>2</v>
      </c>
      <c r="F23" s="50">
        <f>C23*D23*E23</f>
        <v>420</v>
      </c>
      <c r="G23" s="68"/>
    </row>
    <row r="24" spans="1:6" ht="12.75">
      <c r="A24" s="128" t="s">
        <v>51</v>
      </c>
      <c r="B24" s="49" t="s">
        <v>45</v>
      </c>
      <c r="C24" s="42"/>
      <c r="D24" s="39">
        <v>50</v>
      </c>
      <c r="E24" s="36"/>
      <c r="F24" s="43">
        <v>2500</v>
      </c>
    </row>
    <row r="25" spans="1:6" ht="12.75">
      <c r="A25" s="129" t="s">
        <v>109</v>
      </c>
      <c r="B25" s="69" t="s">
        <v>45</v>
      </c>
      <c r="C25" s="42">
        <v>143</v>
      </c>
      <c r="D25" s="39">
        <v>17.5</v>
      </c>
      <c r="E25" s="36">
        <v>20</v>
      </c>
      <c r="F25" s="43">
        <f aca="true" t="shared" si="0" ref="F25:F30">D25*E25*C25</f>
        <v>50050</v>
      </c>
    </row>
    <row r="26" spans="1:6" ht="12.75">
      <c r="A26" s="128" t="s">
        <v>55</v>
      </c>
      <c r="B26" s="49" t="s">
        <v>45</v>
      </c>
      <c r="C26" s="42">
        <v>10</v>
      </c>
      <c r="D26" s="39">
        <v>17.5</v>
      </c>
      <c r="E26" s="36">
        <v>10</v>
      </c>
      <c r="F26" s="43">
        <f t="shared" si="0"/>
        <v>1750</v>
      </c>
    </row>
    <row r="27" spans="1:6" ht="12.75">
      <c r="A27" s="129" t="s">
        <v>110</v>
      </c>
      <c r="B27" s="49" t="s">
        <v>45</v>
      </c>
      <c r="C27" s="42">
        <v>10</v>
      </c>
      <c r="D27" s="39">
        <v>17.5</v>
      </c>
      <c r="E27" s="36">
        <v>10</v>
      </c>
      <c r="F27" s="43">
        <f t="shared" si="0"/>
        <v>1750</v>
      </c>
    </row>
    <row r="28" spans="1:6" ht="12.75">
      <c r="A28" s="129" t="s">
        <v>111</v>
      </c>
      <c r="B28" s="49" t="s">
        <v>45</v>
      </c>
      <c r="C28" s="42">
        <v>10</v>
      </c>
      <c r="D28" s="39">
        <v>17.5</v>
      </c>
      <c r="E28" s="36">
        <v>16</v>
      </c>
      <c r="F28" s="43">
        <f t="shared" si="0"/>
        <v>2800</v>
      </c>
    </row>
    <row r="29" spans="1:6" ht="12.75">
      <c r="A29" s="129" t="s">
        <v>112</v>
      </c>
      <c r="B29" s="69" t="s">
        <v>45</v>
      </c>
      <c r="C29" s="42">
        <v>10</v>
      </c>
      <c r="D29" s="39">
        <v>17.5</v>
      </c>
      <c r="E29" s="36">
        <v>10</v>
      </c>
      <c r="F29" s="43">
        <f t="shared" si="0"/>
        <v>1750</v>
      </c>
    </row>
    <row r="30" spans="1:6" ht="12.75">
      <c r="A30" s="129" t="s">
        <v>52</v>
      </c>
      <c r="B30" s="49" t="s">
        <v>45</v>
      </c>
      <c r="C30" s="42">
        <v>3</v>
      </c>
      <c r="D30" s="39">
        <v>17.5</v>
      </c>
      <c r="E30" s="36">
        <v>10</v>
      </c>
      <c r="F30" s="43">
        <f t="shared" si="0"/>
        <v>525</v>
      </c>
    </row>
    <row r="31" spans="1:6" ht="12.75">
      <c r="A31" s="33"/>
      <c r="B31" s="62"/>
      <c r="C31" s="63"/>
      <c r="D31" s="32"/>
      <c r="E31" s="64" t="s">
        <v>8</v>
      </c>
      <c r="F31" s="131">
        <f>SUM(F23:F30)</f>
        <v>61545</v>
      </c>
    </row>
    <row r="32" spans="2:6" ht="12.75">
      <c r="B32" s="8"/>
      <c r="C32" s="8"/>
      <c r="D32" s="32"/>
      <c r="F32" s="8"/>
    </row>
    <row r="33" spans="1:6" ht="12.75">
      <c r="A33" s="66"/>
      <c r="B33" s="8"/>
      <c r="C33" s="8"/>
      <c r="D33" s="2"/>
      <c r="E33" s="130"/>
      <c r="F33" s="67"/>
    </row>
    <row r="34" spans="2:5" ht="12.75">
      <c r="B34" s="8"/>
      <c r="C34" s="8"/>
      <c r="D34" s="2"/>
      <c r="E34" s="2"/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Turrini</dc:creator>
  <cp:keywords/>
  <dc:description/>
  <cp:lastModifiedBy>Alessandro Turrini</cp:lastModifiedBy>
  <cp:lastPrinted>2013-03-18T16:53:55Z</cp:lastPrinted>
  <dcterms:created xsi:type="dcterms:W3CDTF">2010-01-17T10:35:13Z</dcterms:created>
  <dcterms:modified xsi:type="dcterms:W3CDTF">2013-04-16T16:08:22Z</dcterms:modified>
  <cp:category/>
  <cp:version/>
  <cp:contentType/>
  <cp:contentStatus/>
</cp:coreProperties>
</file>